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xWindow="240" yWindow="120" windowWidth="14940" windowHeight="9225" activeTab="0"/>
  </bookViews>
  <sheets>
    <sheet name="Rekapitulace" sheetId="1" r:id="rId1"/>
    <sheet name="SO 201" sheetId="2" r:id="rId2"/>
    <sheet name="SO 202" sheetId="3" r:id="rId3"/>
    <sheet name="SO 301" sheetId="4" r:id="rId4"/>
    <sheet name="SO 302" sheetId="5" r:id="rId5"/>
    <sheet name="SO 401" sheetId="6" r:id="rId6"/>
    <sheet name="SO 402" sheetId="7" r:id="rId7"/>
    <sheet name="SO 501" sheetId="8" r:id="rId8"/>
    <sheet name="VRN.1" sheetId="9" r:id="rId9"/>
    <sheet name="VRN.2" sheetId="10" r:id="rId10"/>
  </sheets>
  <definedNames/>
  <calcPr fullCalcOnLoad="1"/>
</workbook>
</file>

<file path=xl/sharedStrings.xml><?xml version="1.0" encoding="utf-8"?>
<sst xmlns="http://schemas.openxmlformats.org/spreadsheetml/2006/main" count="8542" uniqueCount="1819">
  <si>
    <t>Firma: -</t>
  </si>
  <si>
    <t>Rekapitulace ceny</t>
  </si>
  <si>
    <t>Stavba: 2018651 - III/1911 PŘÍBRAM, MOST 1911-2a A 1911-2b</t>
  </si>
  <si>
    <t>Varianta: ZŘ - Základní řešení</t>
  </si>
  <si>
    <t>Celková cena bez DPH:</t>
  </si>
  <si>
    <t>Celková cena s DPH:</t>
  </si>
  <si>
    <t>Objekt</t>
  </si>
  <si>
    <t>Popis</t>
  </si>
  <si>
    <t>Cena bez DPH</t>
  </si>
  <si>
    <t>DPH</t>
  </si>
  <si>
    <t>Cena s DPH</t>
  </si>
  <si>
    <t>ASPE10</t>
  </si>
  <si>
    <t>S</t>
  </si>
  <si>
    <t>Soupis prací objektu</t>
  </si>
  <si>
    <t xml:space="preserve">Stavba: </t>
  </si>
  <si>
    <t>2018651</t>
  </si>
  <si>
    <t>III/1911 PŘÍBRAM, MOST 1911-2a A 1911-2b</t>
  </si>
  <si>
    <t>O</t>
  </si>
  <si>
    <t>Rozpočet:</t>
  </si>
  <si>
    <t>0,00</t>
  </si>
  <si>
    <t>15,00</t>
  </si>
  <si>
    <t>21,00</t>
  </si>
  <si>
    <t>3</t>
  </si>
  <si>
    <t>2</t>
  </si>
  <si>
    <t>SO 201</t>
  </si>
  <si>
    <t>MOST EV.Č. 1911-2a</t>
  </si>
  <si>
    <t>Typ</t>
  </si>
  <si>
    <t>0</t>
  </si>
  <si>
    <t>Poř. číslo</t>
  </si>
  <si>
    <t>1</t>
  </si>
  <si>
    <t>Kód položky</t>
  </si>
  <si>
    <t>Varianta</t>
  </si>
  <si>
    <t>Název položky</t>
  </si>
  <si>
    <t>4</t>
  </si>
  <si>
    <t>MJ</t>
  </si>
  <si>
    <t>5</t>
  </si>
  <si>
    <t>Množství</t>
  </si>
  <si>
    <t>6</t>
  </si>
  <si>
    <t>Jednotková cena</t>
  </si>
  <si>
    <t>Jednotková</t>
  </si>
  <si>
    <t>9</t>
  </si>
  <si>
    <t>Celkem</t>
  </si>
  <si>
    <t>10</t>
  </si>
  <si>
    <t>Cenová soustava</t>
  </si>
  <si>
    <t>11</t>
  </si>
  <si>
    <t>SD</t>
  </si>
  <si>
    <t>Všeobecné konstrukce a práce</t>
  </si>
  <si>
    <t>P</t>
  </si>
  <si>
    <t>13</t>
  </si>
  <si>
    <t>014102-R</t>
  </si>
  <si>
    <t>01</t>
  </si>
  <si>
    <t>POPLATKY ZA SKLÁDKU</t>
  </si>
  <si>
    <t>T</t>
  </si>
  <si>
    <t>2021_OTSKP</t>
  </si>
  <si>
    <t>PP</t>
  </si>
  <si>
    <t>Poplatky - Uložení stavební suti na skládku, včetně poplatku za uložení. 
= 1041,23t+273,51t+42,12t+8,33t+44,80t 
(Viz položky č. 967155, 967165, 11352, 113345, 113355)</t>
  </si>
  <si>
    <t>VV</t>
  </si>
  <si>
    <t>1041,23+273,51+40,74+8,33+44,8=1 408,610 [A]</t>
  </si>
  <si>
    <t>TS</t>
  </si>
  <si>
    <t>zahrnuje veškeré poplatky provozovateli skládky související s uložením odpadu na skládce.</t>
  </si>
  <si>
    <t>40</t>
  </si>
  <si>
    <t>02</t>
  </si>
  <si>
    <t>Bourací práce - Poplatek za skládku - Uložení zeminy na skládku 
= 168,57t+220,80t+2338,19t+208,15t 
(Viz položky č. 121105, 113325, 131735, 123735)</t>
  </si>
  <si>
    <t>168,57+220,8+2338,19+208,15=2 935,710 [A]</t>
  </si>
  <si>
    <t>45</t>
  </si>
  <si>
    <t>03</t>
  </si>
  <si>
    <t>Poplatky - Uložení asfaltových vrstev na skládku, včetně poplatku za uložení 
= 40,55t+131,72t 
(Viz položky č. 113135, 113335)</t>
  </si>
  <si>
    <t>40,55+131,72=172,270 [A]</t>
  </si>
  <si>
    <t>163</t>
  </si>
  <si>
    <t>029412-R</t>
  </si>
  <si>
    <t/>
  </si>
  <si>
    <t>OSTATNÍ POŽADAVKY - VYPRACOVÁNÍ MOSTNÍHO LISTU</t>
  </si>
  <si>
    <t>KUS</t>
  </si>
  <si>
    <t>Mostní list</t>
  </si>
  <si>
    <t>1=1,000 [A]</t>
  </si>
  <si>
    <t>zahrnuje veškeré náklady spojené s objednatelem požadovanými pracemi</t>
  </si>
  <si>
    <t>164</t>
  </si>
  <si>
    <t>02953-R</t>
  </si>
  <si>
    <t>OSTATNÍ POŽADAVKY - HLAVNÍ MOSTNÍ PROHLÍDKA</t>
  </si>
  <si>
    <t>První hlavní prohlídka mostu</t>
  </si>
  <si>
    <t>položka zahrnuje : 
- úkony dle ČSN 73 6221 
- provedení hlavní mostní prohlídky oprávněnou fyzickou nebo právnickou osobou 
- vyhotovení záznamu (protokolu), který jednoznačně definuje stav mostu</t>
  </si>
  <si>
    <t>Zemní práce</t>
  </si>
  <si>
    <t>11120</t>
  </si>
  <si>
    <t>ODSTRANĚNÍ KŘOVIN</t>
  </si>
  <si>
    <t>M2</t>
  </si>
  <si>
    <t>Příprava území - Kácení keřů a náletových dřevin do průměru 0,10m včetně odstranění pařezů a kořenů, odvoz a likvidace v režii zhotovitele. 
= 53,50m2*1,1+42,50m2*1,1 
(Plocha vypočtena z výkresu D.1.2.2.1 - Stávající stav - přehledné výkresy)</t>
  </si>
  <si>
    <t>53,5*1,1+42,5*1,1=105,600 [A]</t>
  </si>
  <si>
    <t>odstranění křovin a stromů do průměru 100 mm 
doprava dřevin bez ohledu na vzdálenost 
spálení na hromadách nebo štěpkování</t>
  </si>
  <si>
    <t>11201</t>
  </si>
  <si>
    <t>KÁCENÍ STROMŮ D KMENE DO 0,5M S ODSTRANĚNÍM PAŘEZŮ</t>
  </si>
  <si>
    <t>Příprava území - Kácení stromu do průměru 0,50m včetně odstranění pařezu a kořenů, odvoz a likvidace v režii zhotovitele. 
= 1ks 
(Počet vypočten z výkresu D.1.2.2.1 - Stávající stav - přehledné výkresy)</t>
  </si>
  <si>
    <t>Kácení stromů se měří v [ks] poražených stromů (průměr stromů se měří ve výšce 1,3m nad terénem) a zahrnuje zejména: 
- poražení stromu a osekání větví 
- spálení větví na hromadách nebo štěpkování 
- dopravu a uložení kmenů, případné další práce s nimi dle pokynů zadávací dokumentace 
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 zásyp jam po pařezech</t>
  </si>
  <si>
    <t>11204</t>
  </si>
  <si>
    <t>KÁCENÍ STROMŮ D KMENE DO 0,3M S ODSTRANĚNÍM PAŘEZŮ</t>
  </si>
  <si>
    <t>Příprava území - Kácení stromů do průměru 0,30m včetně odstranění pařezů a kořenů, odvoz a likvidace v režii zhotovitele. 
= 2ks 
(Počet vypočten z výkresu D.1.2.2.1 - Stávající stav - přehledné výkresy)</t>
  </si>
  <si>
    <t>2=2,000 [A]</t>
  </si>
  <si>
    <t>43</t>
  </si>
  <si>
    <t>113135</t>
  </si>
  <si>
    <t>ODSTRANĚNÍ KRYTU ZPEVNĚNÝCH PLOCH S ASFALT POJIVEM, ODVOZ DO 8KM</t>
  </si>
  <si>
    <t>M3</t>
  </si>
  <si>
    <t>Bourací práce - Vybourání asfaltových vrstev vozovky chodníků  tl. 80mm, 50mm nebo 30mm, včetně odvozu na skládku do vzdálenosti 8mi km. 
= (2,10m2+3,10m2+0,90m2+86,00m2+1,20m2+83,30m2+1,10m2)*0,05m+97,40m2*0,03m+(29,80m2+33,80m2)*0,08m 
= 16,90m3*2,40t/m3=40,55t 
(Kubatura vypočtena z výkresu D.1.2.2.1 - Stávající stav - přehledné výkresy)</t>
  </si>
  <si>
    <t>(2,1+3,1+0,9+86+1,2+83,3+1,1)*0,05+97,4*0,03+(29,8+33,8)*0,08=16,895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</si>
  <si>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</si>
  <si>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26</t>
  </si>
  <si>
    <t>11317</t>
  </si>
  <si>
    <t>ODSTRAN KRYTU ZPEVNĚNÝCH PLOCH Z DLAŽEB KOSTEK</t>
  </si>
  <si>
    <t>Odvodnění - Odstranění odvodňovacího rigolu z drobných žulových kostek, včetně betonového lože a odvozu na skládku do vzdálenosti 8mi km, včetně poplatku za uložení. 
= 2,20m*0,50m*10%*0,10m 
(Kubatura vypočtena z výkresu D.1.2.2.1 - Stávající stav - přehledné výkresy)</t>
  </si>
  <si>
    <t>2,2*0,5*0,1*0,1=0,011 [A]</t>
  </si>
  <si>
    <t>62</t>
  </si>
  <si>
    <t>11332</t>
  </si>
  <si>
    <t>ODSTRANĚNÍ PODKLADŮ ZPEVNĚNÝCH PLOCH Z KAMENIVA NESTMELENÉHO</t>
  </si>
  <si>
    <t>29*4*0,15=17,400 [A]</t>
  </si>
  <si>
    <t>49</t>
  </si>
  <si>
    <t>113325</t>
  </si>
  <si>
    <t>ODSTRAN PODKL ZPEVNĚNÝCH PLOCH Z KAMENIVA NESTMEL, ODVOZ DO 8KM</t>
  </si>
  <si>
    <t>Bourací práce - Odstranění nezpevněných podkladních vrstev vozovky, včetně odvozu na skládku do vzdálenosti 8mi km. 
= (113,40m2+125,70m2)*0,30m (Silnice) 
= (2,10m2+3,10m2+0,90m2+86,00m2+1,20m2+83,30m2+1,10m2+20,30m2+24,40m2)*0,20m (Chodníky) 
= 116,21m3*1,90t/m3=220,80t 
(Kubatura vypočtena z výkresu  D.1.2.2.1 - Stávající stav - přehledné výkresy)</t>
  </si>
  <si>
    <t>(113,4+125,7)*0,3+(2,1+3,1+0,9+86+1,2+83,3+1,1+20,3+24,4)*0,2=116,210 [A]</t>
  </si>
  <si>
    <t>44</t>
  </si>
  <si>
    <t>113335</t>
  </si>
  <si>
    <t>ODSTRAN PODKL ZPEVNĚNÝCH PLOCH S ASFALT POJIVEM, ODVOZ DO 8KM</t>
  </si>
  <si>
    <t>Bourací práce - Vybourání asfaltových vrstev vozovky  tl. 180mm, včetně odvozu na skládku do vzdálenosti 8mi km. 
= 304,90m2*0,18m 
= 54,88m3*2,40t/m3=131,72t 
(Kubatura vypočtena z výkresu D.1.2.2.1 - Stávající stav - přehledné výkresy)</t>
  </si>
  <si>
    <t>304,9*0,18=54,882 [A]</t>
  </si>
  <si>
    <t>50</t>
  </si>
  <si>
    <t>113345</t>
  </si>
  <si>
    <t>ODSTRAN PODKL ZPEVNĚNÝCH PLOCH S CEM POJIVEM, ODVOZ DO 8KM</t>
  </si>
  <si>
    <t>Bourací práce - Odstranění podkladních vrstev smelených cementovým pojivem, včetně odvozu na skládku do vzdálenosti 8mi km. 
= 18,10m2*0,20m 
= 3,62m3*2,30t/m3=8,33t 
(Kubatura vypočtena z výkresu  D.1.2.2.1 - Stávající stav - přehledné výkresy)</t>
  </si>
  <si>
    <t>18,1*0,2=3,620 [A]</t>
  </si>
  <si>
    <t>51</t>
  </si>
  <si>
    <t>113355</t>
  </si>
  <si>
    <t>ODSTRAN PODKLADU ZPEVNĚNÝCH PLOCH Z BETONU, ODVOZ DO 8KM</t>
  </si>
  <si>
    <t>Bourací práce - Odstranění podkladních vrstev z betonu,včetně odvozu na skládku do vzdálenosti 8mi km. 
= 97,40m2*0,20m 
= 19,48m3*2,30t/m3=44,80t 
(Kubatura vypočtena z výkresu  D.1.2.2.1 - Stávající stav - přehledné výkresy)</t>
  </si>
  <si>
    <t>97,4*0,2=19,480 [A]</t>
  </si>
  <si>
    <t>61</t>
  </si>
  <si>
    <t>11346</t>
  </si>
  <si>
    <t>ODSTRANĚNÍ KRYTU ZPEVNĚNÝCH PLOCH ZE SILNIČ DÍLCŮ (PANELŮ) VČET PODKL</t>
  </si>
  <si>
    <t>Dočasná vozovka - Odstranění zpevnění plochy z betonových silničních panelů, včetně odvozu a likvidace v režii zhotovitele. 
= 29,00m*3,25m*0,21m 
(Viz položka č. 58303)</t>
  </si>
  <si>
    <t>29*3,25*0,21=19,793 [A]</t>
  </si>
  <si>
    <t>47</t>
  </si>
  <si>
    <t>113475</t>
  </si>
  <si>
    <t>ODSTRAN KRYTU ZPEVNĚNÝCH PLOCH Z DLAŽEB KOSTEK VČET PODKL, ODVOZ DO 8KM</t>
  </si>
  <si>
    <t>Konstrukce zastávkového zálivu - Odstranění dlažby z velkých žulových kostek, včetně odvozu na skládku do vzdálenosti 8mi km, včetně poplatku za uložení. 
= 18,10m2*0,16m*10% 
(Kubatura vypočtena z výkresu D.1.2.2.1 - Stávající stav - přehledné výkresy)</t>
  </si>
  <si>
    <t>18,1*0,16*0,1=0,290 [A]</t>
  </si>
  <si>
    <t>29</t>
  </si>
  <si>
    <t>113485</t>
  </si>
  <si>
    <t>ODSTRANĚNÍ KRYTU ZPEVNĚNÝCH PLOCH Z DLAŽDIC VČETNĚ PODKLADU, ODVOZ DO 8KM</t>
  </si>
  <si>
    <t>Konstrukce chodníku - Odstranění betonové, obdélníkové, červené, reliéfní dlažby, včetně odvozu na skládku do vzdálenosti 8mi km, včetně poplatku za uložení. 
= 1,50m*0,40m*0,06m*10% 
(Kubatura vypočtena z výkresu D.1.2.2.1 - Stávající stav - přehledné výkresy)</t>
  </si>
  <si>
    <t>1,5*0,4*0,06*0,1=0,004 [A]</t>
  </si>
  <si>
    <t>113486</t>
  </si>
  <si>
    <t>ODSTRANĚNÍ KRYTU ZPEVNĚNÝCH PLOCH Z DLAŽDIC VČETNĚ PODKLADU, ODVOZ DO 12KM</t>
  </si>
  <si>
    <t>Bourací práce - Rozebrání betonové, obdélníkové, šedé dlažby, včetně včetně očištění a odvozu na skládku investora (KSUS Skalka) do vzdálenosti 10ti km. 
= 2*1,40m*2,00m*0,06m 
(Kubatura vypočtena z výkresu D.1.2.2.1 - Stávající stav - přehledné výkresy)</t>
  </si>
  <si>
    <t>2*1,4*2*0,06=0,336 [A]</t>
  </si>
  <si>
    <t>11351</t>
  </si>
  <si>
    <t>ODSTRANĚNÍ ZÁHONOVÝCH OBRUBNÍKŮ</t>
  </si>
  <si>
    <t>M</t>
  </si>
  <si>
    <t>Bourací práce - Vybourání betonového zahradního obrubníku, včetně betonového lože a odvozu na skládku do vzdálenosti 8mi km a poplatku za uložení. 
= 7,30m+8,00m 
(Délka vypočtena z výkresu D.1.2.2.1 - Stávající stav - přehledné výkresy)</t>
  </si>
  <si>
    <t>7,3+8=15,300 [A]</t>
  </si>
  <si>
    <t>11352</t>
  </si>
  <si>
    <t>ODSTRANĚNÍ CHODNÍKOVÝCH A SILNIČNÍCH OBRUBNÍKŮ BETONOVÝCH</t>
  </si>
  <si>
    <t>Bourací práce - Vybourání betonového chodníkového a silničního obrubníku, včetně betonového lože a odvozu na skládku do vzdálenosti 8mi km. 
= (9+11+11+15)*2,00m+5,00m+10,40m+2,80m+2,60m+1,00m+1,00m (Chodníkové) 
= 12,70m+10,90m+1,00m+1,00m (Silniční) 
= 11,20m+1,00m (Nájezdové) 
= 156,60m*0,30m*0,40m*2,30t/m3=42,12t 
(Délka vypočtena z výkresu D.1.2.2.1 - Stávající stav - přehledné výkresy)</t>
  </si>
  <si>
    <t>(9+11+11+15)*2+5+10,4+2,8+2,6+1+1+12,7+10,9+1+1+11,2+1=152,600 [A]</t>
  </si>
  <si>
    <t>16</t>
  </si>
  <si>
    <t>11354</t>
  </si>
  <si>
    <t>ODSTRANĚNÍ OBRUB Z KRAJNÍKŮ</t>
  </si>
  <si>
    <t>Obrubníky - Odstranění kamenných krajníků, včetně betonového lože a odvozu na skládku do vzdálenosti 8mi km, včetně poplatku za uložení. 
= (15,10m+34,50m)*10% 
(Délka vypočtena z výkresu D.1.2.2.1 - Stávající stav - přehledné výkresy)</t>
  </si>
  <si>
    <t>(15,1+34,5)*0,1=4,960 [A]</t>
  </si>
  <si>
    <t>17</t>
  </si>
  <si>
    <t>Obrubníky - Odstranění kamenných krajníků, včetně očištění a odvozu na skládku investora (KSUS Skalka) do vzdálenosti 10ti km. Odstranění stávajícího betonového lože a odvoz na skládku do vzdálenosti 8mi km, včetně poplatku za uložení. 
= 12,90m 
(Délka vypočtena z výkresu D.1.2.2.1 - Stávající stav - přehledné výkresy)</t>
  </si>
  <si>
    <t>12,9=12,900 [A]</t>
  </si>
  <si>
    <t>20</t>
  </si>
  <si>
    <t>11355</t>
  </si>
  <si>
    <t>ODSTRANĚNÍ OBRUB Z DLAŽEBNÍCH KOSTEK JEDNODUCHÝCH</t>
  </si>
  <si>
    <t>Obrubníky - Odstranění jednolinky z drobných žulových kostek, včetně betonového lože a odvozu na skládku do vzdálenosti 8mi km, včetně poplatku za uložení. 
= (2,70m+1,00m+1,00m)*10% 
(Délka vypočtena z výkresu D.1.2.2.1 - Stávající stav - přehledné výkresy)</t>
  </si>
  <si>
    <t>(2,7+1+1)*0,1=0,470 [A]</t>
  </si>
  <si>
    <t>42</t>
  </si>
  <si>
    <t>11372</t>
  </si>
  <si>
    <t>FRÉZOVÁNÍ ZPEVNĚNÝCH PLOCH ASFALTOVÝCH</t>
  </si>
  <si>
    <t>Bourací práce - Frézování stávající obrusné vrstvy vozovky tl. 40mm, včetně odvozu a likvidace v režii zhotovitele. 
= 341,50m2*0,04m 
= 13,66m3*2,40t/m3=32,78t 
(Kubatura vypočtena z výkresu D.1.2.2.1 - Stávající stav - přehledné výkresy)</t>
  </si>
  <si>
    <t>341,5*0,04=13,660 [A]</t>
  </si>
  <si>
    <t>134</t>
  </si>
  <si>
    <t>113766</t>
  </si>
  <si>
    <t>FRÉZOVÁNÍ DRÁŽKY PRŮŘEZU DO 800MM2 V ASFALTOVÉ VOZOVCE</t>
  </si>
  <si>
    <t>Konstrukce silnice a chodníku - Úprava spár na obrusné vrstvě, obrusná vrstva bude profrézována 40x20mm, spára bude vyfoukána od zbytků živice 
= 4,60m+3,60m+7,50m+8,70m+3,80m+8,80m+6,70m+10,90m+14,10m+2,30m+2,30m+2,30m+2,30m+2,30m+14,20m+12,00m+9,40m+4,80m+2*2,70m+2*8,50m+2*20,30m+21,80m+22,80m 
(Délka vypočtena z výkresu D.1.2.2.XX - Nový stav - XX)</t>
  </si>
  <si>
    <t>4,6+3,6+7,5+8,7+3,8+8,8+6,7+10,9+14,1+2,3+2,3+2,3+2,3+2,3+14,2+12+9,4+4,8+2*2,7+2*8,5+2*20,3+21,8+22,8=228,200 [A]</t>
  </si>
  <si>
    <t>Položka zahrnuje veškerou manipulaci s vybouranou sutí a s vybouranými hmotami vč. uložení na skládku.</t>
  </si>
  <si>
    <t>39</t>
  </si>
  <si>
    <t>11511</t>
  </si>
  <si>
    <t>ČERPÁNÍ VODY DO 500 L/MIN</t>
  </si>
  <si>
    <t>HOD</t>
  </si>
  <si>
    <t>Příprava území - Čerpání vody ze stavební jámy - 4 jímky 
= 4*21dnů*12hod 
(Viz. položka č. 89914)</t>
  </si>
  <si>
    <t>4*21*12=1 008,000 [A]</t>
  </si>
  <si>
    <t>Položka čerpání vody na povrchu zahrnuje i potrubí, pohotovost záložní čerpací soupravy a zřízení čerpací jímky. Součástí položky je také následná demontáž a likvidace těchto zařízení</t>
  </si>
  <si>
    <t>121105</t>
  </si>
  <si>
    <t>SEJMUTÍ ORNICE NEBO LESNÍ PŮDY S ODVOZEM DO 8KM</t>
  </si>
  <si>
    <t>Příprava území - Odhumusování plochy v tl. 150mm, včetně odvozu na skládku do vzdálenosti 8mi km. 
= (11,00m2+15,50m2+16,00m2*1,1+53,50m2*1,1+85,50m2+1,50m2+91,00m2+131,00m2+16,50m2*1,1+9,50m2+30,50m2*1,1+42,50m2*1,1+29,50m2+12,50m2)*0,15m 
= 84,29m3*2,00t/m3=168,57t 
(Plocha vypočtena z výkresu D.1.2.2.1 - Stávající stav - přehledné výkresy)</t>
  </si>
  <si>
    <t>(11+15,5+16*1,1+53,5*1,1+85,5+1,5+91+131+16,5*1,1+9,5+30,5*1,1+42,5*1,1+29,5+12,5)*0,15=84,285 [A]</t>
  </si>
  <si>
    <t>položka zahrnuje sejmutí ornice bez ohledu na tloušťku vrstvy a její vodorovnou dopravu 
nezahrnuje uložení na trvalou skládku</t>
  </si>
  <si>
    <t>32</t>
  </si>
  <si>
    <t>123735</t>
  </si>
  <si>
    <t>ODKOP PRO SPOD STAVBU SILNIC A ŽELEZNIC TŘ. I, ODVOZ DO 8KM</t>
  </si>
  <si>
    <t>Bourací práce -  Výkopové práce v zemině, tř.I, včetně zazubení svahů silničního tělesa a případného pažení, včetně odvozu na skládku do vzdálenosti 8mi km 
= (8,90m+9,10m)*8,50m*0,50m (Sanace aktivní zóny) 
= 16,10m*0,40m*0,50m (Drenáž) 
= 2*1,20m*1,20m*1,40m+1,20m*1,20m*1,60m+6,90m*1,00m*1,40m+3,00m*1,00m*1,40m+2,60m*1,00m*1,60m (Odvodnění) 
= 104,08m3*2,00t/m3=208,15t 
(Kubatura vypočtena z výkresu D.1.2.2.XX - Nový stav - XX)</t>
  </si>
  <si>
    <t>(8,9+9,1)*8,5*0,5+16,1*0,4*0,5+2*1,2*1,2*1,4+1,2*1,2*1,6+6,9*1*1,4+3*1*1,4+2,6*1*1,6=104,076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</si>
  <si>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</si>
  <si>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31</t>
  </si>
  <si>
    <t>131735</t>
  </si>
  <si>
    <t>HLOUBENÍ JAM ZAPAŽ I NEPAŽ TŘ. I, ODVOZ DO 8KM</t>
  </si>
  <si>
    <t>Bourací práce - Výkop zeminy tř. I, včetně pažení a odvozu na skládku do vzdálenosti 8mi km 
= (35,50m2+46,10m2)*0,20m (Přesypávka) 
= 2*22,80m*4,20m*0,50m (Hutněný polštář) 
= 23,30m*3,40m*1,10m+23,30m*(1,20m*4,20m+4,20m*4,20m/2)+23,30m*(1,20m*4,50m+4,50m*4,50m/2)+4,60m*3,00m*2,80m+4,60m*2,80m*2,80m/2+4,10m*3,00m*2,80m+4,10m*2,80m*2,80m/2+4,60m*3,00m*2,80m+4,60m*2,80m*2,80m/2+5,10m*3,00m*2,80m+5,10m*2,80m*2,80m/2+4,60m*1,60m*1,60m/2+3,10m*1,80m*1,80m/2+6,00m*1,10m*1,10m/2+3,90m*2,00m*2,00m/2+4,10m*1,60m*1,60m/2+4,60m*1,70m*1,70m/2+4,30m*2,00m*2,00m/2+4,80m*1,10m*1,10m/2+3,90m*1,90m*1,90m/2+5,10m*1,50m*1,50m/2 (Konstrukce mostu) 
= 1169,10m3*2,00t/m3=2338,19t 
(Kubatura vypočtena z výkresu D.1.2.2.XX - Nový stav - XX)</t>
  </si>
  <si>
    <t>(35,5+46,1)*0,2+2*22,8*4,2*0,5+23,3*3,4*1,1+23,3*(1,2*4,2+4,2*4,2/2)+23,3*(1,2*4,5+4,5*4,5/2)+4,6*3*2,8+4,6*2,8*2,8/2+4,1*3*2,8+4,1*2,8*2,8/2+4,6*3*2,8+4,6*2,8*2,8/2+5,1*3*2,8+5,1*2,8*2,8/2+4,6*1,6*1,6/2+3,1*1,8*1,8/2+6*1,1*1,1/2+3,9*2*2/2+4,1*1,6*1,6/2+4,6*1,7*1,7/2+4,3*2*2/2+4,8*1,1*1,1/2+3,9*1,9*1,9/2+5,1*1,5*1,5/2=1 169,097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</si>
  <si>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</si>
  <si>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70</t>
  </si>
  <si>
    <t>17180</t>
  </si>
  <si>
    <t>ULOŽENÍ SYPANINY DO NÁSYPŮ Z NAKUPOVANÝCH MATERIÁLŮ</t>
  </si>
  <si>
    <t>Založení - Hutněný polštář z kamenné sypaniny fr. 0/125mm, tl. 0,50m. 
= 2*22,80m*4,20m*0,50m 
(Kubatura vypočtena z výkresu D.1.2.2.XX - Nový stav - XX)</t>
  </si>
  <si>
    <t>2*22,8*4,2*0,5=95,760 [A]</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</si>
  <si>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</si>
  <si>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152</t>
  </si>
  <si>
    <t>17380</t>
  </si>
  <si>
    <t>ZEMNÍ KRAJNICE A DOSYPÁVKY Z NAKUPOVANÝCH MATERIÁLŮ</t>
  </si>
  <si>
    <t>Úprava území – Nákup a dovoz humózní zeminy 
= (11,00m2+15,00m2+70,50m2+3,50m2+93,00m2+130,00m2+10,00m2+38,00m2+12,50m2+(13,00m2+39,50m2+17,00m2+27,00m2+38,00m2)*1,1)*0,15m 
(Kubatura vypočtena z výkresu D.1.2.2.XX - Nový stav - XX)</t>
  </si>
  <si>
    <t>(11+15+70,5+3,5+93+130+10+38+12,5+(13+39,5+17+27+38)*1,1)*0,15=79,718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</si>
  <si>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</si>
  <si>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98</t>
  </si>
  <si>
    <t>17481</t>
  </si>
  <si>
    <t>ZÁSYP JAM A RÝH Z NAKUPOVANÝCH MATERIÁLŮ</t>
  </si>
  <si>
    <t>Zásyp - Zásyp zeminou vhodnou do násypu, včetně hutnění. 
= 20,80m*3,40m*1,00m 
+2*19,10m*(0,50m*2,00m+1,20m*2,70m+2,70m*2,70m/2) 
+4,00m*1,00m*0,60m+4,60m*(0,60m*1,00m+1,00m*1,00m/2)+0,60m*1,00m*1,00m+0,80m*(0,60m*1,00m+1,00m*1,00m/2) 
+3,50m*1,00m*0,10m+4,10m*(0,60m*0,50m+0,50m*0,50m/2)+0,60m*1,00m*0,50m+0,80m*(0,60m*0,50m+0,50m*0,50m/2) 
+4,00m*1,00m*0,20m+4,60m*(0,60m*0,60m+0,60m*0,60m/2)+0,60m*1,00m*0,60m+0,80m*(0,60m*0,60m+0,60m*0,60m/2) 
+5,10m*(0,60m*0,20m+0,20m*0,20m/2)+0,60m*1,00m*0,20m+0,80m*(0,60m*0,20m+0,20m*0,20m/2) 
+0,60m*(0,60m*2,50m+2*2,50m*2,50m/2)+4,00m*(0,60m*1,50m+1,50m*1,50m/2)+2,50m*(1,20m*1,80m+1,80m*1,80m/2)+6,80m*(1,20m*1,00m+1,00m*1,00m/2)+3,70m*(1,20m*2,00m+2,00m*2,00m/2)+3,50m*(0,60m*1,90m+1,90m*1,90m/2)+0,60m*(0,60m*2,90m+2*2,90m*2,90m/2) 
+0,60m*(0,60m*2,50m+2*2,50m*2,50m/2)+4,00m*(0,60m*1,60m+1,60m*1,60m/2)+3,60m*(1,20m*2,00m+2,00m*2,00m/2)+5,90m*(1,20m*1,00m+1,00m*1,00m/2)+3,50m*(1,20m*1,90m+1,90m*1,90m/2)+4,50m*(0,60m*1,60m+1,60m*1,60m/2)+0,60m*(0,60m*2,90m+2*2,90m*2,90m/2) 
(Kubatura vypočtena z výkresu D.1.2.2.XX - Nový stav - XX)</t>
  </si>
  <si>
    <t>20,8*3,4*1+2*19,1*(0,5*2+1,2*2,7+2,7*2,7/2)+4*1*0,6+4,6*(0,6*1+1*1/2)+0,6*1*1+0,8*(0,6*1+1*1/2)+3,5*1*0,1+4,1*(0,6*0,5+0,5*0,5/2)+0,6*1*0,5+0,8*(0,6*0,5+0,5*0,5/2)+4*1*0,2+4,6*(0,6*0,6+0,6*0,6/2)+0,6*1*0,6+0,8*(0,6*0,6+0,6*0,6/2)+5,1*(0,6*0,2+0,2*0,2/2)+0,6*1*0,2+0,8*(0,6*0,2+0,2*0,2/2)+0,6*(0,6*2,5+2*2,5*2,5/2)+4*(0,6*1,5+1,5*1,5/2)+2,5*(1,2*1,8+1,8*1,8/2)+6,8*(1,2*1+1*1/2)+3,7*(1,2*2+2*2/2)+3,5*(0,6*1,9+1,9*1,9/2)+0,6*(0,6*2,9+2*2,9*2,9/2)+0,6*(0,6*2,5+2*2,5*2,5/2)+4*(0,6*1,6+1,6*1,6/2)+3,6*(1,2*2+2*2/2)+5,9*(1,2*1+1*1/2)+3,5*(1,2*1,9+1,9*1,9/2)+4,5*(0,6*1,6+1,6*1,6/2)+0,6*(0,6*2,9+2*2,9*2,9/2)=525,007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</si>
  <si>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</si>
  <si>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38</t>
  </si>
  <si>
    <t>Příprava území - Obsyp betonových skruží štěrkem 
= 4ks*1,0m2*1,00m 
(Viz. položka č. 89914)</t>
  </si>
  <si>
    <t>4*1*1=4,000 [A]</t>
  </si>
  <si>
    <t>97</t>
  </si>
  <si>
    <t>Zásyp - Zásyp ze štěrkodrtí fr. 0/63mm, včetně hutnění. 
= 4,80m*6,20m*0,40m+5,50m*6,20m*0,70m 
+4,80m*((0,50m+1,20m+2,70m)*1,90m+1,90m*1,90m/2+(0,50m+1,20m+2,70m)*2,20m+2,20m*2,20m/2)+8,80m*((0,50m+1,20m+2,70m)*1,50m+1,50m*1,50m/2+(0,50m+1,20m+2,70m)*1,80m+1,80m*1,80m/2)+5,50m*((0,50m+1,20m+2,70m)*2,20m+2,20m*2,20m/2+(0,50m+1,20m+2,70m)*2,50m+2,50m*2,50m/2) 
+4,60m*((1,00m+0,60m+1,00m)*1,90m+1,90m*1,90m/2)+0,80m*((0,60m+1,00m)*1,90m+1,90m*1,90m/2) 
+4,10m*((1,00m+0,60m+0,50m)*2,20m+2,20m*2,20m/2)+0,80m*((0,60m+0,50m)*2,20m+2,20m*2,20m/2) 
+4,60m*((1,00m+0,60m+0,60m)*2,20m+2,20m*2,20m/2)+0,80m*((0,60m+0,60m)*2,20m+2,20m*2,20m/2) 
+5,10m*((1,00m+0,60m+0,20m)*2,50m+2,50m*2,50m/2)+0,80m*((0,60m+0,20m)*2,50m+2,50m*2,50m/2) 
(Kubatura vypočtena z výkresu D.1.2.2.XX - Nový stav - XX)</t>
  </si>
  <si>
    <t>4,8*6,2*0,4+5,5*6,2*0,7+4,8*((0,5+1,2+2,7)*1,9+1,9*1,9/2+(0,5+1,2+2,7)*2,2+2,2*2,2/2)+8,8*((0,5+1,2+2,7)*1,5+1,5*1,5/2+(0,5+1,2+2,7)*1,8+1,8*1,8/2)+5,5*((0,5+1,2+2,7)*2,2+2,2*2,2/2+(0,5+1,2+2,7)*2,5+2,5*2,5/2)+4,6*((1+0,6+1)*1,9+1,9*1,9/2)+0,8*((0,6+1)*1,9+1,9*1,9/2)+4,1*((1+0,6+0,5)*2,2+2,2*2,2/2)+0,8*((0,6+0,5)*2,2+2,2*2,2/2)+4,6*((1+0,6+0,6)*2,2+2,2*2,2/2)+0,8*((0,6+0,6)*2,2+2,2*2,2/2)+5,1*((1+0,6+0,2)*2,5+2,5*2,5/2)+0,8*((0,6+0,2)*2,5+2,5*2,5/2)=586,886 [A]</t>
  </si>
  <si>
    <t>113</t>
  </si>
  <si>
    <t>17581</t>
  </si>
  <si>
    <t>OBSYP POTRUBÍ A OBJEKTŮ Z NAKUPOVANÝCH MATERIÁLŮ</t>
  </si>
  <si>
    <t>Odvodnění - Zásyp uličních vpustí zeminou vhodnou do násypu, včetně hutnění 
= (1,20m*1,20m-0,40m*0,40m)*(2*1,40m+1,60m) 
(Kubatura vypočtena z výkresu D.1.2.2.2.XX - Nový stav - XX)</t>
  </si>
  <si>
    <t>(1,2*1,2-0,4*0,4)*(2*1,4+1,6)=5,632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</si>
  <si>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</si>
  <si>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115</t>
  </si>
  <si>
    <t>Odvodnění - Obsyp plastových trub ze štěrkopísku a zásyp zeminou vhodnou do násypu, včetně hutnění 
= (6,90m+3,00m)*1,00m*1,40m+(2,60m+2,20m)*1,00m*1,60m 
(Kubatura vypočtena z výkresu D.1.2.2.2.XX - Nový stav - XX)</t>
  </si>
  <si>
    <t>(6,9+3)*1*1,4+(2,6+2,2)*1*1,6=21,540 [A]</t>
  </si>
  <si>
    <t>69</t>
  </si>
  <si>
    <t>18110</t>
  </si>
  <si>
    <t>ÚPRAVA PLÁNĚ SE ZHUTNĚNÍM V HORNINĚ TŘ. I</t>
  </si>
  <si>
    <t>Založení - Úprava zhutnění základové spáry v zeminách tř.I. 
= 2*21,80m*3,20m 
(Plocha vypočtena z výkresu D.1.2.2.XX - Nový stav - XX)</t>
  </si>
  <si>
    <t>2*21,8*3,2=139,520 [A]</t>
  </si>
  <si>
    <t>položka zahrnuje úpravu pláně včetně vyrovnání výškových rozdílů. Míru zhutnění určuje projekt.</t>
  </si>
  <si>
    <t>118</t>
  </si>
  <si>
    <t>Konstrukce silnice, chodníku a zastávkového zálivu - Úprava parapláně, zemní pláně, podloží násypového tělesa včetně hutnění v zeminách tř.I (silniční těleso) 
= 2,70m*1,00m+14,80m*9,00m+15,70m*8,75m+4,70m*1,00m+9,90m2 (Silnice) 
= 2,10m2+3,10m2+0,90m2+50,00m2+37,30m2+1,20m2+38,70m2+33,50m2+1,10m2 +149,90m (Chodníky) 
= 65,60m2 (Zastávkový záliv) 
(Plocha vypočtena z výkresu D.1.2.2.XX - Nový stav - XX)</t>
  </si>
  <si>
    <t>2,7*1+14,8*9+15,7*8,75+4,7*1+9,9+2,1+3,1+0,9+50+37,3+1,2+38,7+33,5+1,1+149,9+65,6=671,275 [A]</t>
  </si>
  <si>
    <t>140</t>
  </si>
  <si>
    <t>Schodiště - Úprava zhutnění základové spáry v zeminách tř.I. 
= 3,30m*(7,80m+8,70m)*1,13 
(Plocha vypočtena z výkresu D.1.2.2.XX - Nový stav - XX)</t>
  </si>
  <si>
    <t>3,3*(7,8+8,7)*1,13=61,529 [A]</t>
  </si>
  <si>
    <t>145</t>
  </si>
  <si>
    <t>04</t>
  </si>
  <si>
    <t>Zárubní zeď - Úprava zhutnění základové spáry v zeminách tř.I. 
= 2,60m*1,80m 
(Plocha vypočtena z výkresu D.1.2.2.XX - Nový stav - XX)</t>
  </si>
  <si>
    <t>2,6*1,8=4,680 [A]</t>
  </si>
  <si>
    <t>72</t>
  </si>
  <si>
    <t>18120</t>
  </si>
  <si>
    <t>ÚPRAVA PLÁNĚ SE ZHUTNĚNÍM V HORNINĚ TŘ. II</t>
  </si>
  <si>
    <t>Založení - Úprava zhutnění základové spáry v zeminách tř.II. 
= 2*22,80m*4,20m 
(Plocha vypočtena z výkresu D.1.2.2.XX - Nový stav - XX)</t>
  </si>
  <si>
    <t>2*22,8*4,2=191,520 [A]</t>
  </si>
  <si>
    <t>121</t>
  </si>
  <si>
    <t>Konstrukce silnice a zastávkového zálivu - Úprava zemní pláně včetně hutnění v zeminách tř.II (Kamenitá sypanina) 
= 8,90m*8,50m+9,10m*8,25m (Silnice) 
= 39,30m2 (Zastávkový záliv) 
(Plocha vypočtena z výkresu D.1.2.2.XX - Nový stav - XX)</t>
  </si>
  <si>
    <t>8,9*8,5+9,1*8,25+39,3=190,025 [A]</t>
  </si>
  <si>
    <t>153</t>
  </si>
  <si>
    <t>18215</t>
  </si>
  <si>
    <t>ÚPRAVA POVRCHŮ SROVNÁNÍM ÚZEMÍ V TL DO 0,50M</t>
  </si>
  <si>
    <t>Úprava území – Srovnání povrchů 
= 11,00m2+15,00m2+70,50m2+3,50m2+93,00m2+130,00m2+10,00m2+38,00m2+12,50m2+(13,00m2+39,50m2+17,00m2+27,00m2+38,00m2)*1,1 
(Plocha vypočtena z výkresu D.1.2.2.XX - Nový stav - XX)</t>
  </si>
  <si>
    <t>11+15+70,5+3,5+93+130+10+38+12,5+(13+39,5+17+27+38)*1,1=531,450 [A]</t>
  </si>
  <si>
    <t>položka zahrnuje srovnání výškových rozdílů terénu</t>
  </si>
  <si>
    <t>155</t>
  </si>
  <si>
    <t>18222</t>
  </si>
  <si>
    <t>ROZPROSTŘENÍ ORNICE VE SVAHU V TL DO 0,15M</t>
  </si>
  <si>
    <t>Úprava území – Rozprostření humózní zeminy ve svahu tl. 150mm včetně urovnání 
= (13,00m2+39,50m2+17,00m2+27,00m2+38,00m2)*1,1 
(Plocha vypočtena z výkresu D.1.2.2.XX - Nový stav - XX)</t>
  </si>
  <si>
    <t>(13+39,5+17+27+38)*1,1=147,950 [A]</t>
  </si>
  <si>
    <t>položka zahrnuje: 
nutné přemístění ornice z dočasných skládek vzdálených do 50m 
rozprostření ornice v předepsané tloušťce ve svahu přes 1:5</t>
  </si>
  <si>
    <t>154</t>
  </si>
  <si>
    <t>18232</t>
  </si>
  <si>
    <t>ROZPROSTŘENÍ ORNICE V ROVINĚ V TL DO 0,15M</t>
  </si>
  <si>
    <t>Úprava území – Rozprostření humózní zeminy v rovině tl. 150mm včetně urovnání 
= 11,00m2+15,00m2+70,50m2+3,50m2+93,00m2+130,00m2+10,00m2+38,00m2+12,50m2 
(Plocha vypočtena z výkresu D.1.2.2.XX - Nový stav - XX)</t>
  </si>
  <si>
    <t>11+15+70,5+3,5+93+130+10+38+12,5=383,500 [A]</t>
  </si>
  <si>
    <t>položka zahrnuje: 
nutné přemístění ornice z dočasných skládek vzdálených do 50m 
rozprostření ornice v předepsané tloušťce v rovině a ve svahu do 1:5</t>
  </si>
  <si>
    <t>156</t>
  </si>
  <si>
    <t>18241</t>
  </si>
  <si>
    <t>ZALOŽENÍ TRÁVNÍKU RUČNÍM VÝSEVEM</t>
  </si>
  <si>
    <t>Úprava území – Založení trávníku ručním výsevem protierozní směsi, včetně uválcování a 1 pokosení. 
= 11,00m2+15,00m2+70,50m2+3,50m2+93,00m2+130,00m2+10,00m2+38,00m2+12,50m2+(13,00m2+39,50m2+17,00m2+27,00m2+38,00m2)*1,1 
(Plocha vypočtena z výkresu D.1.2.2.XX - Nový stav - XX)</t>
  </si>
  <si>
    <t>Zahrnuje dodání předepsané travní směsi, její výsev na ornici, zalévání, první pokosení, to vše bez ohledu na sklon terénu</t>
  </si>
  <si>
    <t>157</t>
  </si>
  <si>
    <t>18247</t>
  </si>
  <si>
    <t>OŠETŘOVÁNÍ TRÁVNÍKU</t>
  </si>
  <si>
    <t>Úprava území – Kosení, odplevelení a zálivka trávníků po dobu dle požadavků investora a SoD. 
= 11,00m2+15,00m2+70,50m2+3,50m2+93,00m2+130,00m2+10,00m2+38,00m2+12,50m2+(13,00m2+39,50m2+17,00m2+27,00m2+38,00m2)*1,1 
(Plocha vypočtena z výkresu D.1.2.2.XX - Nový stav - XX)</t>
  </si>
  <si>
    <t>Zahrnuje pokosení se shrabáním, naložení shrabků na dopravní prostředek, s odvozem a se složením, to vše bez ohledu na sklon terénu 
zahrnuje nutné zalití a hnojení</t>
  </si>
  <si>
    <t>18481</t>
  </si>
  <si>
    <t>OCHRANA STROMŮ BEDNĚNÍM</t>
  </si>
  <si>
    <t>Příprava území - Ochrana stromů v obvodu stavby dřevěným bedněním, včetně jejich následného odstranění, odvozu a likvidace v režii zhotovitele. 
= 3*3,00m*2,00m 
(Plocha vypočtena z výkresu D.1.2.2.XX - Nový stav - XX)</t>
  </si>
  <si>
    <t>3*3*2=18,000 [A]</t>
  </si>
  <si>
    <t>položka zahrnuje veškerý materiál, výrobky a polotovary, včetně mimostaveništní a vnitrostaveništní dopravy (rovněž přesuny), včetně naložení a složení, případně s uložením</t>
  </si>
  <si>
    <t>165</t>
  </si>
  <si>
    <t>184A1</t>
  </si>
  <si>
    <t>VYSAZOVÁNÍ KEŘŮ LISTNATÝCH S BALEM VČETNĚ VÝKOPU JAMKY</t>
  </si>
  <si>
    <t>Úprava území – Náhradní výsadba keřů s balem, včetně vyhloubení jamky, zásypu zahradnickým substrátem, hnojiva, mulčovací kůry. 
= 9ks (Zlatice převislá) 
= 11ks (Ptačí zob obecný) 
(Počet vypočten z výkresu D.1.2.2.XX - Nový stav - XX)</t>
  </si>
  <si>
    <t>9+11=20,000 [A]</t>
  </si>
  <si>
    <t>Položka vysazování keřů zahrnuje dodávku projektem předepsaných  keřů,  hloubení jamek (min. rozměry pro keře 30/30/30cm) s event. výměnou půdy, s hnojením anorganickým hnojivem a přídavkem organického hnojiva dle PD, zálivku,  a pod. 
položka zahrnuje veškerý materiál, výrobky a polotovary, včetně mimostaveništní a vnitrostaveništní dopravy (rovněž přesuny), včetně naložení a složení, případně s uložením</t>
  </si>
  <si>
    <t>166</t>
  </si>
  <si>
    <t>184B17</t>
  </si>
  <si>
    <t>VYSAZOVÁNÍ STROMŮ LISTNATÝCH S BALEM OBVOD KMENE DO 20CM, PODCHOZÍ VÝŠ MIN 2,4M</t>
  </si>
  <si>
    <t>Úprava území – Náhradní výsadba stromu s balem výšky 3,00-4,00m s obvodem kmínku min. 14-16cm, včetně vyhloubení jámy, zásypu zahradnickým substrátem, hnojiva, mulčovací kůry, jutové bandáže a dvojitého rákosu, kotvení dřevěnými kůly. 
= 1ks (Javor mleč) 
(Počet vypočten z výkresu D.1.2.2.XX - Nový stav - XX)</t>
  </si>
  <si>
    <t>Položka vysazování stromů dodávku projektem předepsaných  stromů, hloubení jamek (min. rozměry pro stromy min. 1,5 násobek balu výpěstku) s event. výměnou půdy, s hnojením anorganickým hnojivem a přídavkem organického hnojiva min. 5kg pro stromy, zálivku, kůly, chráničky ke stromům nebo ochrana stromů nátěrem a pod. 
Obvod kmene se měří ve výšce 1,00m nad zemí. 
položka zahrnuje veškerý materiál, výrobky a polotovary, včetně mimostaveništní a vnitrostaveništní dopravy (rovněž přesuny), včetně naložení a složení, případně s uložením</t>
  </si>
  <si>
    <t>Základy</t>
  </si>
  <si>
    <t>136</t>
  </si>
  <si>
    <t>212635</t>
  </si>
  <si>
    <t>TRATIVODY KOMPL Z TRUB Z PLAST HM DN DO 150MM, RÝHA TŘ I</t>
  </si>
  <si>
    <t>Konstrukce zastávkového zálivu - Drenážní žebro o šířce 0,20-0,60m a výšce min. 0,50m. Drenážní žebro bude vždy tvořeno - drenážní troubou DN=150mm vhodnou do dynamicky zatížených konstrukcí, která bude uložena na podkladní beton C12/15-X0 tl. 100mm, drenážní trouba bude obsypána štěrkem fr. 11/22mm, včetně případného zavíčkování konců drenážní trouby a připojení do přípojky uliční vpusti 
= 16,10m 
(Délka vypočtena z výkresu D.1.2.2.XX - Nový stav - XX)</t>
  </si>
  <si>
    <t>16,1=16,100 [A]</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</si>
  <si>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</si>
  <si>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101</t>
  </si>
  <si>
    <t>21331</t>
  </si>
  <si>
    <t>DRENÁŽNÍ VRSTVY Z BETONU MEZEROVITÉHO (DRENÁŽNÍHO)</t>
  </si>
  <si>
    <t>Přechodová oblast mostu - Obsyp drenážních trubek mezerovitým betonem. 
= 19,10m*0,30m*(1,50m+1,80m) 
(Kubatura vypočtena z výkresu D.1.2.2.XX - Nový stav - XX)</t>
  </si>
  <si>
    <t>19,1*0,3*(1,5+1,8)=18,909 [A]</t>
  </si>
  <si>
    <t>Položka zahrnuje: 
- dodávku předepsaného materiálu pro drenážní vrstvu, včetně mimostaveništní a vnitrostaveništní dopravy 
- provedení drenážní vrstvy předepsaných rozměrů a předepsaného tvaru</t>
  </si>
  <si>
    <t>102</t>
  </si>
  <si>
    <t>21361</t>
  </si>
  <si>
    <t>DRENÁŽNÍ VRSTVY Z GEOTEXTILIE</t>
  </si>
  <si>
    <t>Přechodová oblast mostu - Filtrační geotextilie 300g/m2. 
= 19,10m*(2*0,40m+1,50m+1,80m) 
(Plocha vypočtena z výkresu D.1.2.2.XX - Nový stav - XX)</t>
  </si>
  <si>
    <t>19,1*(2*0,4+1,5+1,8)=78,310 [A]</t>
  </si>
  <si>
    <t>Položka zahrnuje: 
- dodávku předepsané geotextilie (včetně nutných přesahů) pro drenážní vrstvu, včetně mimostaveništní a vnitrostaveništní dopravy 
- provedení drenážní vrstvy předepsaných rozměrů a předepsaného tvaru</t>
  </si>
  <si>
    <t>137</t>
  </si>
  <si>
    <t>Konstrukce zastávkového zálivu - Drenážní žebro zabalené do filtrační geotextílie 300g/m2. 
= 16,10m*2,00m 
(Plocha vypočtena z výkresu D.1.2.2.XX - Nový stav - XX)</t>
  </si>
  <si>
    <t>16,1*2=32,200 [A]</t>
  </si>
  <si>
    <t>120</t>
  </si>
  <si>
    <t>21452</t>
  </si>
  <si>
    <t>SANAČNÍ VRSTVY Z KAMENIVA DRCENÉHO</t>
  </si>
  <si>
    <t>Sanace podloží silnice a zastávkového zálivu -  Kamenitá sypanina z drceného kameniva fr. 0/250mm v tl. 500mm 
Pokud by nebyly splněny požadované parametry na zemní pláni - bude přistoupeno k návrhu sanace aktivní zóny na základě naměřených výsledků zatěžovacích zkoušek. Na základě návrhu sanace proveden nejprve zkušební zkušení úsek. Rozměr zkušebního úseku určí TDI. Počet zkoušek určí TDI 
= 8,90m*8,50m*0,50m+9,10m*8,25m*0,50m (Silnice) 
= 39,30m2*0,50m (Zastávkový záliv) 
(Plocha vypočtena z výkresů D.1.2.2.XX - Nový stav - XX)</t>
  </si>
  <si>
    <t>8,9*8,5*0,5+9,1*8,25*0,5+39,3*0,5=95,013 [A]</t>
  </si>
  <si>
    <t>položka zahrnuje dodávku předepsaného kameniva, mimostaveništní a vnitrostaveništní dopravu a jeho uložení 
není-li v zadávací dokumentaci uvedeno jinak, jedná se o nakupovaný materiál</t>
  </si>
  <si>
    <t>53</t>
  </si>
  <si>
    <t>22694</t>
  </si>
  <si>
    <t>ZÁPOROVÉ PAŽENÍ Z KOVU DOČASNÉ</t>
  </si>
  <si>
    <t>Pažící záporová stěna - Ocelové válcované nosníky HEB 180 vložené do předvrtaných otvorů O300mm, včetně odvozu a likvidace v režii zhotovitele 
= (5+6)*8,00m*0,051t/m 
(Hmotnost vypočtena z výkresu D.1.2.2.XX - Nový stav - XX)</t>
  </si>
  <si>
    <t>(5+6)*8*0,051=4,488 [A]</t>
  </si>
  <si>
    <t>položka zahrnuje opotřebení ocelových zápor, jejich osazení do připravených vrtů včetně zabetonování konců a obsypu, případně jejich zaberanění a jejich odstranění. Ocelová převázka se započítá do výsledné hmotnosti.</t>
  </si>
  <si>
    <t>58</t>
  </si>
  <si>
    <t>Pažící záporová stěna - Převázka svařená z ocelových profilů, roznášecí desky, závitové tyčové kotvy, kotvení a příslušenství, včetně 2x montáže a odvozu a likvidace v režii zhotovitele. 
= 4*3,50m*0,0224t/m+6*0,0141t/ks+3*(8,00m+7,50m)*0,00653t/m+6*12,00m*0,00653t/m 
(Hmotnost vypočtena z výkresu D.1.2.2.XX - Nový stav - XX)</t>
  </si>
  <si>
    <t>4*3,5*0,0224+6*0,0141+3*(8+7,5)*0,00653+6*12*0,00653=1,172 [A]</t>
  </si>
  <si>
    <t>55</t>
  </si>
  <si>
    <t>22695A</t>
  </si>
  <si>
    <t>VÝDŘEVA ZÁPOROVÉHO PAŽENÍ DOČASNÁ (PLOCHA)</t>
  </si>
  <si>
    <t>Pažící záporová stěna - Dřevěné pažiny z fošen tl. min. 10cm + vyklínování, včetně odvozu a likvidace v režii zhotovitele. 
= (5+6)*1,00m*5,00m 
(Plocha vypočtena z výkresu D.1.2.2.XX - Nový stav - XX)</t>
  </si>
  <si>
    <t>(5+6)*1*5=55,000 [A]</t>
  </si>
  <si>
    <t>položka zahrnuje osazení pažin bez ohledu na druh, jejich opotřebení a jejich odstranění</t>
  </si>
  <si>
    <t>56</t>
  </si>
  <si>
    <t>261214</t>
  </si>
  <si>
    <t>VRTY PRO KOTVENÍ A INJEKTÁŽ TŘ II NA POVRCHU D DO 35MM</t>
  </si>
  <si>
    <t>Pažící záporová stěna - Vrty pro závitové tyčové kotvy do tělesa komunikace. 
= 3*(7,00m+6,50m) 
(Délka vypočtena z výkresu D.1.2.2.XX - Nový stav - XX)</t>
  </si>
  <si>
    <t>3*(7+6,5)=40,500 [A]</t>
  </si>
  <si>
    <t>položka zahrnuje: 
přemístění, montáž a demontáž vrtných souprav 
svislou dopravu zeminy z vrtu 
vodorovnou dopravu zeminy bez uložení na skládku 
případně nutné pažení dočasné (včetně odpažení) i trvalé</t>
  </si>
  <si>
    <t>168</t>
  </si>
  <si>
    <t>261513</t>
  </si>
  <si>
    <t>VRTY PRO KOTVENÍ A INJEKTÁŽ TŘ V NA POVRCHU D DO 25MM</t>
  </si>
  <si>
    <t>Veřejné osvětlení - Kotvení stožáru veřejného osvětlení k římse, jádrové vrty průměru 25mm a délky 200mm, chemická kotva, nerez. kotevní šrouby průměru 20mm a délky 300mm + drobný spoj. materiál. 
= 2*4*0,20m 
(Délka vypočtena z výkresu D.1.2.2.XX - Nový stav - XX)</t>
  </si>
  <si>
    <t>2*4*0,2=1,600 [A]</t>
  </si>
  <si>
    <t>91</t>
  </si>
  <si>
    <t>261514</t>
  </si>
  <si>
    <t>VRTY PRO KOTVENÍ A INJEKTÁŽ TŘ V NA POVRCHU D DO 35MM</t>
  </si>
  <si>
    <t>Římsy - Vrty pro ukotvení říms DN=28mm, dl. 170mm. 
= (21ks+22ks)*0,170m 
(Délka vypočtena z výkresů D.1.2.02.XX - Nový stav - XX)</t>
  </si>
  <si>
    <t>(21+22)*0,17=7,310 [A]</t>
  </si>
  <si>
    <t>57</t>
  </si>
  <si>
    <t>261614</t>
  </si>
  <si>
    <t>VRTY PRO KOTVENÍ A INJEKTÁŽ TŘ VI NA POVRCHU D DO 35MM</t>
  </si>
  <si>
    <t>Pažící záporová stěna - Vrty pro závitové tyčové kotvy skrz betonová křídla mostu. 
= 2*3*1,00m 
(Délka vypočtena z výkresu D.1.2.2.XX - Nový stav - XX)</t>
  </si>
  <si>
    <t>2*3*1=6,000 [A]</t>
  </si>
  <si>
    <t>52</t>
  </si>
  <si>
    <t>264215</t>
  </si>
  <si>
    <t>VRTY PRO PILOTY TŘ. II D DO 300MM</t>
  </si>
  <si>
    <t>Pažící záporová stěna - Vrty pro ocelové zápory O300mm. 
= (5+6)*8,00m 
(Délka vypočtena z výkresů D.1.2.2.XX - Nový stav - XX)</t>
  </si>
  <si>
    <t>(5+6)*8=88,000 [A]</t>
  </si>
  <si>
    <t>položka zahrnuje: 
- zřízení vrtu, svislou a vodorovnou dopravu zeminy bez uložení na skládku, vrtací práce zapaž. i nepaž. vrtu 
- čerpání vody z vrtu, vyčištění vrtu 
- zabezpečení vrtacích prací 
- dopravu, nájem, provoz a přemístění, montáž a demontáž vrtacích zařízení a dalších mechanismů 
- lešení a podpěrné konstrukce pro práci a manipulaci s vrtacím zařízení a dalších mechanismů 
- vrtací plošiny vč. zemních prací, zpevnění, odvodnění a pod. 
- v případě zapažení dočasnými pažnicemi jejich opotřebení 
- v případě zapažení suspenzí veškeré hospodaření s ní 
- nezahrnuje zapažení trvalými pažnicemi 
- nezahrnuje uložení zeminy na skládku a poplatek za skládku 
nevykazuje se hluché vrtání</t>
  </si>
  <si>
    <t>54</t>
  </si>
  <si>
    <t>272314</t>
  </si>
  <si>
    <t>ZÁKLADY Z PROSTÉHO BETONU DO C25/30</t>
  </si>
  <si>
    <t>Pažící záporová stěna - Betonové patky zápor C25/30. 
= (5+6)*3,14*(0,15m*0,15m)*3,00m 
(Kubatura vypočtena z výkresu D.1.2.2.XX - Nový stav - XX)</t>
  </si>
  <si>
    <t>(5+6)*3,14*(0,15*0,15)*3=2,331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</si>
  <si>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</si>
  <si>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74</t>
  </si>
  <si>
    <t>272325</t>
  </si>
  <si>
    <t>ZÁKLADY ZE ŽELEZOBETONU DO C30/37</t>
  </si>
  <si>
    <t>Základy - Železobeton C30/37, včetně hutnění a zarovnání horního povrchu. Dilatační spáry budou vyplněny polystyrenem tl. 20mm. 
= 2*20,80m*2,20m*0,70m+(4,00m+3,50m+4,00m+4,50m)*1,80m*0,40m 
Bednění pro betonáž včetně jeho odstranění a samolepícího drenážního potahu bednění 
= 4*20,80m*0,70m+4*2,20m*0,70m+2*(4,00m+3,50m+4,00m+4,50m)*0,40m+8*1,80m*0,40m=64,40m2 
Polystyren tl. 20mm 
= 2*2,20m*0,70m=3,08m2 
(Kubatura vypočtena z výkresu D.1.2.2.XX - Nový stav - XX)</t>
  </si>
  <si>
    <t>2*20,8*2,2*0,7+(4+3,5+4+4,5)*1,8*0,4=75,584 [A]</t>
  </si>
  <si>
    <t>75</t>
  </si>
  <si>
    <t>272365</t>
  </si>
  <si>
    <t>VÝZTUŽ ZÁKLADŮ Z OCELI 10505, B500B</t>
  </si>
  <si>
    <t>Základy - Výztuž z betonářské oceli B500B + provaření po obvodu + vázání drátem. 
= 0,025*75,58m3*7,85t/m3 
(Viz položky č. 272325)</t>
  </si>
  <si>
    <t>0,025*75,58*7,85=14,833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</si>
  <si>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</si>
  <si>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71</t>
  </si>
  <si>
    <t>289971</t>
  </si>
  <si>
    <t>OPLÁŠTĚNÍ (ZPEVNĚNÍ) Z GEOTEXTILIE</t>
  </si>
  <si>
    <t>Založení - Tkaná separační/výztužná geotextílie. 
= 2*21,80m*3,20m+4*21,80m*1,00m+4*3,20m*1,00m 
(Plocha vypočtena z výkresu D.1.2.2.XX - Nový stav - XX)</t>
  </si>
  <si>
    <t>2*21,8*3,2+4*21,8*1+4*3,2*1=239,520 [A]</t>
  </si>
  <si>
    <t>Položka zahrnuje: 
- dodávku předepsané geotextilie 
- úpravu, očištění a ochranu podkladu 
- přichycení k podkladu, případně zatížení 
- úpravy spojů a zajištění okrajů 
- úpravy pro odvodnění 
- nutné přesahy 
- mimostaveništní a vnitrostaveništní dopravu</t>
  </si>
  <si>
    <t>Svislé konstrukce</t>
  </si>
  <si>
    <t>92</t>
  </si>
  <si>
    <t>31717</t>
  </si>
  <si>
    <t>KOVOVÉ KONSTRUKCE PRO KOTVENÍ ŘÍMSY</t>
  </si>
  <si>
    <t>KG</t>
  </si>
  <si>
    <t>Římsy - Kotvy pro uchycení říms k nosné konstrukci M24-6.8 + chemická kotva + motýlek + matice + podložka + PKO. 
= (21ks+22ks)*6kg/ks 
(Hmotnost vypočtena z výkresů D.1.2.02.XX - Nový stav - XX)</t>
  </si>
  <si>
    <t>(21+22)*6=258,000 [A]</t>
  </si>
  <si>
    <t>Položka zahrnuje dodávku (výrobu) kotevního prvku předepsaného tvaru a jeho osazení do předepsané polohy včetně nezbytných prací (vrty, zálivky apod.)</t>
  </si>
  <si>
    <t>93</t>
  </si>
  <si>
    <t>317325</t>
  </si>
  <si>
    <t>ŘÍMSY ZE ŽELEZOBETONU DO C30/37</t>
  </si>
  <si>
    <t>Římsy - Železobeton C30/37, včetně hutnění a zarovnání horního povrchu, striáže horního povrchu a těsněním pracovních spár. Dilatační spáry budou vyplněny polystyrenem tl. 20mm a PU provazcem a TPT šedé barvy. 
= (20,50m+21,50m)*(0,55m*0,25m+0,25m*0,50m) 
Bednění pro betonáž včetně jeho odstranění a samolepícího drenážního potahu bednění 
= (20,50m+21,50m)*(0,30m+0,50m+0,25m)+8*(0,55m*0,30m+0,25m*0,50m)=46,42m2 
Polystyren tl. 20mm 
= 4*(0,55m*0,30m+0,25m*0,50m)=1,16m2 
PU provazec 
= 4*(0,30m+0,80m+0,50m+0,25m)=7,40m 
TPT šedé barvy 
= 8*(0,30m0,80m+0,50m+0,25m)=14,80m 
Vlys letopočtu výstavby - pryžová matrice 
= 1ks 
(Kubatura vypočtena z výkresů D.1.2.2.XX - Nový stav - XX)</t>
  </si>
  <si>
    <t>(20,5+21,5)*(0,55*0,25+0,25*0,5)=11,025 [A]</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</si>
  <si>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</si>
  <si>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149</t>
  </si>
  <si>
    <t>Zárubní zeď - Římsa z železobetonu C30/37, včetně hutnění a zarovnání horního povrchu. 
= 2,00m*0,60m*0,10m 
(Kubatura vypočtena z výkresu D.1.2.2.XX - Nový stav - XX)</t>
  </si>
  <si>
    <t>2*0,6*0,1=0,120 [A]</t>
  </si>
  <si>
    <t>94</t>
  </si>
  <si>
    <t>317365</t>
  </si>
  <si>
    <t>VÝZTUŽ ŘÍMS Z OCELI 10505, B500B</t>
  </si>
  <si>
    <t>Římsy - Výztuž z betonářské oceli B500B + provaření po obvodu + vázání drátem. 
= 0,025*11,03m3*7,85t/m3 
(Viz položka č. 317325)</t>
  </si>
  <si>
    <t>0,025*11,03*7,85=2,165 [A]</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</si>
  <si>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</si>
  <si>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150</t>
  </si>
  <si>
    <t>Zárubní zeď - Výztuž římsy z betonářské oceli B500B + provaření po obvodu + vázání drátem. 
= 0,025*0,12m3*7,85t/m3 
(Viz položka č. 317325.02)</t>
  </si>
  <si>
    <t>0,025*0,12*7,85=0,024 [A]</t>
  </si>
  <si>
    <t>148</t>
  </si>
  <si>
    <t>327221</t>
  </si>
  <si>
    <t>OBKLAD ZDÍ OPĚRNÝCH, ZÁRUBNÍCH, NÁBŘEŽNÍCH KVÁDROVÝ A ŘÁDKOVÝ</t>
  </si>
  <si>
    <t>Zárubní zeď - Obklad líce opěrné zdi z kamenicky opracované české žuly (vzor haklíkové zdivo, jakost kamene "I") tl. 250mm na cementovou maltou MC 20, spáry budou zatřeny cementovou maltou (vliv prostředí XF3), včetně kotvení. Možnost použití stávajícího 
= 2,00m*0,90m*0,20m 
(Kubatura vypočtena z výkresu D.1.2.2.XX - Nový stav - XX)</t>
  </si>
  <si>
    <t>2*0,9*0,2=0,360 [A]</t>
  </si>
  <si>
    <t>položka zahrnuje dodávku a osazení dvoustranně lícovaného kamene, jeho případné kotvení se všemi souvisejícími materiály a pracemi, dodávku předepsané malty, spárování.</t>
  </si>
  <si>
    <t>147</t>
  </si>
  <si>
    <t>327315</t>
  </si>
  <si>
    <t>ZDI OPĚRNÉ, ZÁRUBNÍ, NÁBŘEŽNÍ Z PROSTÉHO BETONU DO C30/37</t>
  </si>
  <si>
    <t>Zárubní zeď - Beton C30/37, včetně hutnění a zarovnání horního povrchu, nátěru pracovních spár spojovacím můstkem a těsněním pracovních spár. 
= 2,00m*1,00m*1,70m 
(Kubatura vypočtena z výkresu D.1.2.2.XX - Nový stav - XX)</t>
  </si>
  <si>
    <t>2*1*1,7=3,400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</si>
  <si>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</si>
  <si>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80</t>
  </si>
  <si>
    <t>327325</t>
  </si>
  <si>
    <t>ZDI OPĚRNÉ, ZÁRUBNÍ, NÁBŘEŽNÍ ZE ŽELEZOVÉHO BETONU DO C30/37</t>
  </si>
  <si>
    <t>Dilatovaná křídla - Železobeton C30/37, včetně hutnění a zarovnání horního povrchu, nátěru pracovních spár spojovacím můstkem a těsněním pracovních spár. Dilatační spáry budou vyplněny polystyrenem tl. 20mm a utěsněny profilovaným PVC těsněním, asfaltovými pásy, PU provazcem a TPT šedé barvy. 
= (4,00m*2,30m+3,50m*2,40m+4,00m*2,30m+4,50m*2,50m)*0,55m 
Bednění pro betonáž opěr včetně jeho odstranění a včetně samolepícího drenážního potahu bednění 
= 2*(4,00m*2,30m+3,50m*2,40m+4,00m*2,30m+4,50m*2,50m)+2*(2,30m+2,40m+2,30m+2,50m)*0,60m=87,50m2 
Profilované PVC těsnění 
= 4*2,30m=9,20m 
PU provazec 
= 4*2,30m=9,20m 
TPT šedé barvy 
= 4*2,30m=9,20m 
Polystyren tl. 20mm 
= 4*2,30m*0,60m=5,52m2 
Spojovací můstek 
= (4,00m+3,50m+4,00m+4,50m)*0,60m=9,60m2 
(Kubatura vypočtena z výkresu D.1.2.2.XX - Nový stav - XX)</t>
  </si>
  <si>
    <t>(4*2,3+3,5*2,4+4*2,3+4,5*2,5)*0,55=20,928 [A]</t>
  </si>
  <si>
    <t>81</t>
  </si>
  <si>
    <t>327365</t>
  </si>
  <si>
    <t>VÝZTUŽ ZDÍ OPĚRNÝCH, ZÁRUBNÍCH, NÁBŘEŽNÍCH Z OCELI 10505, B500B</t>
  </si>
  <si>
    <t>Dilatovaná křídla - Výztuž z betonářské oceli B500B + provaření po obvodu + vázání drátem. 
= 0,025*20,93m3*7,85t/m3 
(Viz položka č. 327325)</t>
  </si>
  <si>
    <t>0,025*20,93*7,85=4,108 [A]</t>
  </si>
  <si>
    <t>76</t>
  </si>
  <si>
    <t>333325</t>
  </si>
  <si>
    <t>MOSTNÍ OPĚRY A KŘÍDLA ZE ŽELEZOVÉHO BETONU DO C30/37</t>
  </si>
  <si>
    <t>Opěry, křídla a čelní zídky - Železobeton C30/37, včetně hutnění a zarovnání horního povrchu, nátěru pracovních spár spojovacím můstkem a těsněním pracovních spár. Dilatační spáry budou vyplněny polystyrenem tl. 20mm a utěsněny profilovaným PVC těsněním, asfaltovými pásy, PU provazcem a TPT šedé barvy. 
= 20,30m*0,60m*(3,50m+3,60m)+2*3,50m*0,30m*0,30m/2+2*3,60m*0,30m*0,30m/2+(10,20m2+2,40m2+10,20m2+10,40m2+5,10m2+11,70m2)*0,55m 
Bednění pro betonáž opěr včetně jeho odstranění a včetně samolepícího drenážního potahu bednění 
= 2*20,30m*(3,50m+3,60m)+2*0,70m*(3,50m+3,60m)+2*(10,20m2+2,40m2+10,20m2+10,40m2+5,10m2+11,70m2)+(5,20m+5,60m+5,70m+6,00m)*0,60m=411,70m2 
Profilované PVC těsnění 
= 3,20m+3,30m=6,50m 
PU provazec 
= 3,20m+3,30m=6,50m 
TPT šedé barvy 
= 3,20m+3,30m=6,50m 
Polystyren tl. 20mm 
= (3,50m+3,60m)*0,70m=4,97m2 
Spojovací můstek 
= 2*20,30m*0,60m=24,36m2 
(Kubatura vypočtena z výkresu D.1.2.2.XX - Nový stav - XX)</t>
  </si>
  <si>
    <t>20,3*0,6*(3,5+3,6)+2*3,5*0,3*0,3/2+2*3,6*0,3*0,3/2+(10,2+2,4+10,2+10,4+5,1+11,7)*0,55=114,617 [A]</t>
  </si>
  <si>
    <t>77</t>
  </si>
  <si>
    <t>333365</t>
  </si>
  <si>
    <t>VÝZTUŽ MOSTNÍCH OPĚR A KŘÍDEL Z OCELI 10505, B500B</t>
  </si>
  <si>
    <t>Opěry, křídla a čelní zídky - Výztuž z betonářské oceli B500B + provaření po obvodu + vázání drátem. 
= 0,025*114,62m3*7,85t/m3 
(Viz položka č. 333325)</t>
  </si>
  <si>
    <t>0,025*114,62*7,85=22,494 [A]</t>
  </si>
  <si>
    <t>Vodorovné konstrukce</t>
  </si>
  <si>
    <t>82</t>
  </si>
  <si>
    <t>421325</t>
  </si>
  <si>
    <t>MOSTNÍ NOSNÉ DESKOVÉ KONSTRUKCE ZE ŽELEZOBETONU C30/37</t>
  </si>
  <si>
    <t>Mostovka - Železobeton C30/37, včetně hutnění a zarovnání horního povrchu. Dilatační spára bude vyplněna polystyrenem tl. 20mm a utěsněna profilovaným PVC těsněním, asfaltovými pásy, PU provazcem a TPT šedé barvy. 
= 20,30m*(5,00m*0,35m+2*0,20m*0,20m/2) 
Bednění pro betonáž mostovky včetně jeho odstranění včetně a samolepícího drenážního potahu bednění 
= 20,30m*5,00m+2*5,00m*0,40m=105,50m2 
Profilované PVC těsnění 
= 5,00m 
PU provazec 
= 5,00m 
TPT šedé barvy 
= 5,00m 
Polystyren tl. 20mm 
= 5,00m*0,40m=2,00m2 
(Kubatura vypočtena z výkresu D.1.2.2.XX - Nový stav - XX)</t>
  </si>
  <si>
    <t>20,3*(5*0,35+2*0,2*0,2/2)=36,337 [A]</t>
  </si>
  <si>
    <t>83</t>
  </si>
  <si>
    <t>421365</t>
  </si>
  <si>
    <t>VÝZTUŽ MOSTNÍ DESKOVÉ KONSTRUKCE Z OCELI 10505, B500B</t>
  </si>
  <si>
    <t>Mostovka -  Výztuž z betonářské oceli B500B + provaření po obvodu + vázání drátem. 
= 0,025*36,34m3*7,85t/m3 
(Viz položka č. 421325)</t>
  </si>
  <si>
    <t>0,025*36,34*7,85=7,132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</si>
  <si>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</si>
  <si>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142</t>
  </si>
  <si>
    <t>431325</t>
  </si>
  <si>
    <t>SCHODIŠŤ KONSTR ZE ŽELEZOBETONU DO C30/37</t>
  </si>
  <si>
    <t>Schodiště - Železobeton C30/37, včetně hutnění a zarovnání horního povrchu, striáže horního povrchu. Dilatační spáry budou vyplněny polystyrenem tl. 20mm a PU provazcem a TPT šedé barvy. 
= 2,70m*(6,60m+7,50m)*1,13*0,25m 
(Kubatura vypočtena z výkresu D.1.2.2.XX - Nový stav - XX)</t>
  </si>
  <si>
    <t>2,7*(6,6+7,5)*1,13*0,25=10,755 [A]</t>
  </si>
  <si>
    <t>143</t>
  </si>
  <si>
    <t>431365</t>
  </si>
  <si>
    <t>VÝZTUŽ SCHODIŠŤ KONSTR Z BETONÁŘSKÉ OCELI 10505, B500B</t>
  </si>
  <si>
    <t>Schodiště - Výztuž z betonářské oceli B500B + provaření po obvodu + vázání drátem. 
= 0,025*10,76m3*7,85t/m3 
(Viz položka č. 431325)</t>
  </si>
  <si>
    <t>0,025*10,76*7,85=2,112 [A]</t>
  </si>
  <si>
    <t>73</t>
  </si>
  <si>
    <t>451312</t>
  </si>
  <si>
    <t>PODKLADNÍ A VÝPLŇOVÉ VRSTVY Z PROSTÉHO BETONU C12/15</t>
  </si>
  <si>
    <t>Základy - Podkladní beton pod základy z betonu C12/15. 
= 2*23,10m*4,50m*0,15m+(5,20m+4,70m+5,20m+5,70m)*3,00m*0,15m 
(Kubatura vypočtena z výkresu D.1.2.2.XX - Nový stav - XX)</t>
  </si>
  <si>
    <t>2*23,1*4,5*0,15+(5,2+4,7+5,2+5,7)*3*0,15=40,545 [A]</t>
  </si>
  <si>
    <t>99</t>
  </si>
  <si>
    <t>Přechodová oblast mostu - Podkladní beton pod drenáž z betonu C12/15. 
= 2*19,10m*0,30m*2,00m 
(Kubatura vypočtena z výkresu D.1.2.2.XX - Nový stav - XX)</t>
  </si>
  <si>
    <t>2*19,1*0,3*2=22,920 [A]</t>
  </si>
  <si>
    <t>141</t>
  </si>
  <si>
    <t>Schodiště - Podkladní beton pod schodiště z betonu C12/15. 
= 3,30m*(7,80m+8,70m)*1,13*0,15m 
(Kubatura vypočtena z výkresu D.1.2.2.XX - Nový stav - XX)</t>
  </si>
  <si>
    <t>3,3*(7,8+8,7)*1,13*0,15=9,229 [A]</t>
  </si>
  <si>
    <t>146</t>
  </si>
  <si>
    <t>Zárubní zeď - Podkladní beton pod zárubní zeď z betonu C12/15. 
= 2,60m*1,80m*0,15m 
(Kubatura vypočtena z výkresu D.1.2.2.XX - Nový stav - XX)</t>
  </si>
  <si>
    <t>2,6*1,8*0,15=0,702 [A]</t>
  </si>
  <si>
    <t>108</t>
  </si>
  <si>
    <t>451314</t>
  </si>
  <si>
    <t>PODKLADNÍ A VÝPLŇOVÉ VRSTVY Z PROSTÉHO BETONU C25/30</t>
  </si>
  <si>
    <t>Úprava území - Lože kamenné dlažby z prostého betonu C25/30 min. tl. 150mm, včetně obetonování dlažby šířky 100mm. 
= (6,80m+7,60m)*0,80m*0,15m*1,20+(6,60m+0,50m)*0,10m*0,25m*1,20 
(Kubatura vypočtena z výkresu D.1.2.2.XX - Nový stav - XX)</t>
  </si>
  <si>
    <t>(6,8+7,6)*0,8*0,15*1,2+(6,6+0,5)*0,1*0,25*1,2=2,287 [A]</t>
  </si>
  <si>
    <t>112</t>
  </si>
  <si>
    <t>Odvodnění - Odvodňovací žlab, betonové lože z betonu C25/30-XF3 min. tl. 150mm. 
= 5,30m*0,15m2 
(Kubatura vypočtena z výkresu D.1.2.2.XX - Nový stav - XX)</t>
  </si>
  <si>
    <t>5,3*0,15=0,795 [A]</t>
  </si>
  <si>
    <t>88</t>
  </si>
  <si>
    <t>457325</t>
  </si>
  <si>
    <t>VYROVNÁVACÍ A SPÁDOVÝ ŽELEZOBETON C30/37</t>
  </si>
  <si>
    <t>Izolace - Tvrdá ochrana izolace – železobetonová deska C30/37 tl. 50mm. 
= 19,10m*6,20m*0,05m 
(Kubatura vypočtena z výkresů D.1.2.2.XX - Nový stav - XX)</t>
  </si>
  <si>
    <t>19,1*6,2*0,05=5,921 [A]</t>
  </si>
  <si>
    <t>89</t>
  </si>
  <si>
    <t>457366</t>
  </si>
  <si>
    <t>VÝZTUŽ VYROVNÁVACÍHO A SPÁDOVÉHO BETONU Z KARI SÍTÍ</t>
  </si>
  <si>
    <t>Izolace – Tvrdá ochrana izolace - výztuž železobetonové desky z KARI sítí. 
= 19,10m*6,20m*0,0031t/m2 
(Viz položka č. 457325)</t>
  </si>
  <si>
    <t>19,1*6,2*0,0031=0,367 [A]</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</si>
  <si>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povrchovou antikorozní úpravu výztuže, 
- separaci výztuže</t>
  </si>
  <si>
    <t>109</t>
  </si>
  <si>
    <t>465512</t>
  </si>
  <si>
    <t>DLAŽBY Z LOMOVÉHO KAMENE NA MC</t>
  </si>
  <si>
    <t>Úprava území - Dlažba z lomového kamene tl. 250mm + spáry zatřeny spárovací hmotou. 
= (6,80m+7,60m)*0,80m*0,25m*1,20 
(Kubatura vypočtena z výkresu D.1.2.2.XX - Nový stav - XX)</t>
  </si>
  <si>
    <t>(6,8+7,6)*0,8*0,25*1,2=3,456 [A]</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</si>
  <si>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</si>
  <si>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Komunikace</t>
  </si>
  <si>
    <t>139</t>
  </si>
  <si>
    <t>56210</t>
  </si>
  <si>
    <t>VOZOVKOVÉ VRSTVY Z MATERIÁLŮ STABIL CEMENTEM</t>
  </si>
  <si>
    <t>Konstrukce zastávkového zálivu - Vrstva stmelená cementem SC 0/32mm C8/10 tl. 200mm 
= 39,20m2*0,20m 
(Kubatura vypočtena z výkresu D.1.2.2.XX - Nový stav - XX)</t>
  </si>
  <si>
    <t>39,2*0,2=7,840 [A]</t>
  </si>
  <si>
    <t>-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nezahrnuje postřiky, nátěry 
- nezahrnuje úpravu povrchu krytu</t>
  </si>
  <si>
    <t>138</t>
  </si>
  <si>
    <t>56330</t>
  </si>
  <si>
    <t>VOZOVKOVÉ VRSTVY ZE ŠTĚRKODRTI</t>
  </si>
  <si>
    <t>Konstrukce zastávkového zálivu - Štěrkodrť ŠDa 0/63mm tl. min. 200mm 
= 52,70m2*0,16m 
(Kubatura vypočtena z výkresu D.1.2.2.XX - Nový stav - XX)</t>
  </si>
  <si>
    <t>52,7*0,16=8,432 [A]</t>
  </si>
  <si>
    <t>- dodání kameniva předepsané kvality a zrnitosti 
- rozprostření a zhutnění vrstvy v předepsané tloušťce 
- zřízení vrstvy bez rozlišení šířky, pokládání vrstvy po etapách 
- nezahrnuje postřiky, nátěry</t>
  </si>
  <si>
    <t>122</t>
  </si>
  <si>
    <t>Konstrukce silnice - Štěrkodrť ŠDa 0/63mm tl. min. 150mm 
= 345,00m2*0,19m 
(Kubatura vypočtena z výkresu D.1.2.2.XX - Nový stav - XX)</t>
  </si>
  <si>
    <t>345*0,19=65,550 [A]</t>
  </si>
  <si>
    <t>123</t>
  </si>
  <si>
    <t>Konstrukce silnice - Štěrkodrť ŠDa 0/32mm tl. min. 150mm 
= 302,70m2*0,15m 
(Kubatura vypočtena z výkresu D.1.2.2.XX - Nový stav - XX)</t>
  </si>
  <si>
    <t>302,7*0,15=45,405 [A]</t>
  </si>
  <si>
    <t>131</t>
  </si>
  <si>
    <t>Konstrukce chodníku - Štěrkodrť ŠDa 0/32mm tl. min. 150mm 
= (2,10m2+3,10m2+0,90m2)*0,15m+88,30m2*0,16m+1,20m2*0,15m+76,20m2*0,16m+1,10m2*0,15m+148,30m2*0,17m 
(Kubatura vypočtena z výkresu D.1.2.2.XX - Nový stav - XX)</t>
  </si>
  <si>
    <t>(2,1+3,1+0,9)*0,15+88,3*0,16+1,2*0,15+76,2*0,16+1,1*0,15+148,3*0,17=52,791 [A]</t>
  </si>
  <si>
    <t>60</t>
  </si>
  <si>
    <t>56333</t>
  </si>
  <si>
    <t>VOZOVKOVÉ VRSTVY ZE ŠTĚRKODRTI TL. DO 150MM</t>
  </si>
  <si>
    <t>Dočasná vozovka - Podkladní vrstvy pod betonové silniční panely ze štěrku tl. min. 150mm. 
= 29,00m*4,00m 
(Plocha vypočtena z výkresu D.1.2.2.XX - Nový stav - XX)</t>
  </si>
  <si>
    <t>29*4=116,000 [A]</t>
  </si>
  <si>
    <t>132</t>
  </si>
  <si>
    <t>56360</t>
  </si>
  <si>
    <t>VOZOVKOVÉ VRSTVY Z RECYKLOVANÉHO MATERIÁLU</t>
  </si>
  <si>
    <t>Konstrukce chodníku - Štěrkodrť z recyklovaného kameniva R-MAT 0/16mm tl. 60mm 
= (2,10m2+3,10m2+0,90m2+86,80m2+1,20m2+75,40m2+1,10m2+148,30m2)*0,06m 
(Kubatura vypočtena z výkresu D.1.2.2.XX - Nový stav - XX)</t>
  </si>
  <si>
    <t>(2,1+3,1+0,9+86,8+1,2+75,4+1,1+148,3)*0,06=19,134 [A]</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</si>
  <si>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</si>
  <si>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124</t>
  </si>
  <si>
    <t>572123</t>
  </si>
  <si>
    <t>INFILTRAČNÍ POSTŘIK Z EMULZE DO 1,0KG/M2</t>
  </si>
  <si>
    <t>Konstrukce silnice a chodníku - Infiltrační postřik kationaktivní emulzí PI-E (1,00kg/m2) 
= 302,70m2+338,00m2 
(Plocha vypočtena z výkresu D.1.2.2.XX - Nový stav - XX)</t>
  </si>
  <si>
    <t>302,7+338=640,700 [A]</t>
  </si>
  <si>
    <t>- dodání všech předepsaných materiálů pro postřiky v předepsaném množství 
- provedení dle předepsaného technologického předpisu 
- zřízení vrstvy bez rozlišení šířky, pokládání vrstvy po etapách 
- úpravu napojení, ukončení</t>
  </si>
  <si>
    <t>126</t>
  </si>
  <si>
    <t>572213</t>
  </si>
  <si>
    <t>SPOJOVACÍ POSTŘIK Z EMULZE DO 0,5KG/M2</t>
  </si>
  <si>
    <t>Konstrukce silnice - Spojovací postřik kationaktivní emulzí PS-E (0,40kg/m2) 
= 302,70m2+339,60m2 
(Plocha vypočtena z výkresu D.1.2.2.XX - Nový stav - XX)</t>
  </si>
  <si>
    <t>302,7+339,6=642,300 [A]</t>
  </si>
  <si>
    <t>130</t>
  </si>
  <si>
    <t>57475</t>
  </si>
  <si>
    <t>VOZOVKOVÉ VÝZTUŽNÉ VRSTVY Z GEOMŘÍŽOVINY</t>
  </si>
  <si>
    <t>Konstrukce silnice - Geokompozit, min. pevnost 70kN/m, umístěna nad opěry mostu 
= 2*8,50m*2,00m 
(Plocha vypočtena z výkresu D.1.2.2.XX - Nový stav - XX)</t>
  </si>
  <si>
    <t>2*8,5*2=34,000 [A]</t>
  </si>
  <si>
    <t>- dodání geomříže v požadované kvalitě a v množství včetně přesahů (přesahy započteny v jednotkové ceně) 
- očištění podkladu 
- pokládka geomříže dle předepsaného technologického předpisu</t>
  </si>
  <si>
    <t>119</t>
  </si>
  <si>
    <t>57476</t>
  </si>
  <si>
    <t>VOZOVKOVÉ VÝZTUŽNÉ VRSTVY Z GEOMŘÍŽOVINY S TKANINOU</t>
  </si>
  <si>
    <t>Sanace podloží silnice a zastávkového zálivu - Separační / výztužná geotextílie - pevnost v tahu v příčném i podélném směru 80kN/m a odolnost proti protržení CBR-10kN. 
= 8,90m*(0,50m+8,50m+0,50m)+8,50m*0,50m+9,10m*(0,50m+8,25m+0,50m)+8,25m*0,50m (Silnice) 
= 39,30m2+(14,40m+14,30m)*0,50m (Zastávkový záliv) 
(Plocha vypočtena z výkresu D.1.2.2.XX - Nový stav - XX)</t>
  </si>
  <si>
    <t>8,9*(0,5+8,5+0,5)+8,5*0,5+9,1*(0,5+8,25+0,5)+8,25*0,5+39,3+(14,4+14,3)*0,5=230,750 [A]</t>
  </si>
  <si>
    <t>133</t>
  </si>
  <si>
    <t>574A31</t>
  </si>
  <si>
    <t>ASFALTOVÝ BETON PRO OBRUSNÉ VRSTVY ACO 8 TL. 40MM</t>
  </si>
  <si>
    <t>Konstrukce chodníku - Asfaltový beton pro obrusné vrstvy ACO 8 tl. 40mm 
= 2,10m2+3,10m2+0,90m2+86,80m2+1,20m2+75,40m2+1,10m2+167,40m2 
(Plocha vypočtena z výkresu D.1.2.2.XX - Nový stav - XX)</t>
  </si>
  <si>
    <t>2,1+3,1+0,9+86,8+1,2+75,4+1,1+167,4=338,000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</si>
  <si>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</si>
  <si>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128</t>
  </si>
  <si>
    <t>574A34</t>
  </si>
  <si>
    <t>ASFALTOVÝ BETON PRO OBRUSNÉ VRSTVY ACO 11+, 11S TL. 40MM</t>
  </si>
  <si>
    <t>Konstrukce silnice - Asfaltový beton pro obrusné vrstvy ACO 11S tl. 40mm 
= 339,60m2 
(Plocha vypočtena z výkresu D.1.2.2.XX - Nový stav - XX)</t>
  </si>
  <si>
    <t>339,6=339,600 [A]</t>
  </si>
  <si>
    <t>127</t>
  </si>
  <si>
    <t>574C56</t>
  </si>
  <si>
    <t>ASFALTOVÝ BETON PRO LOŽNÍ VRSTVY ACL 16+, 16S TL. 60MM</t>
  </si>
  <si>
    <t>Konstrukce silnice - Asfaltový beton pro ložné vrstvy ACL 16S tl. 60mm 
= 302,70m2 
(Plocha vypočtena z výkresu D.1.2.2.XX - Nový stav - XX)</t>
  </si>
  <si>
    <t>302,7=302,700 [A]</t>
  </si>
  <si>
    <t>125</t>
  </si>
  <si>
    <t>574E46</t>
  </si>
  <si>
    <t>ASFALTOVÝ BETON PRO PODKLADNÍ VRSTVY ACP 16+, 16S TL. 50MM</t>
  </si>
  <si>
    <t>Konstrukce silnice - Asfaltový beton pro podkladní vrstvy ACP 22S tl. 50mm 
= 302,70m2 
(Plocha vypočtena z výkresu D.1.2.2.XX - Nový stav - XX)</t>
  </si>
  <si>
    <t>48</t>
  </si>
  <si>
    <t>58211</t>
  </si>
  <si>
    <t>DLÁŽDĚNÉ KRYTY Z VELKÝCH KOSTEK DO LOŽE Z KAMENIVA</t>
  </si>
  <si>
    <t>Konstrukce zastávkového zálivu - Dlažba z velkých žulových kostek tl. 160mm, včetně pokládky do lože z hrubého drceného kameniva frakce 6/8 mm tl. 40mm a vyplnění spár drceným kamenivem 0/4 mm. 
= 21,10m2+18,10m2*10% 
(Plocha vypočtena z výkresu D.1.1.2.XX - Nový stav - XX)</t>
  </si>
  <si>
    <t>21,1+18,1*0,1=22,910 [A]</t>
  </si>
  <si>
    <t>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</si>
  <si>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30</t>
  </si>
  <si>
    <t>58251</t>
  </si>
  <si>
    <t>DLÁŽDĚNÉ KRYTY Z BETONOVÝCH DLAŽDIC DO LOŽE Z KAMENIVA</t>
  </si>
  <si>
    <t>Konstrukce chodníku - Betonová dlažba tl. 60mm, obdélníková, červená, reliéfní, včetně pokládky do lože z hrubého drceného kameniva frakce 6/8 mm tl. 30 mm a vyplnění spár jemným  křemičitým pískem. 
= 0,20m*0,40m+2*2,20m*0,40m+(1,50m*0,40m)*10% 
(Plocha vypočtena z výkresu D.1.2.2.XX - Nový stav - XX)</t>
  </si>
  <si>
    <t>0,2*0,4+2*2,2*0,4+1,5*0,4*0,1=1,900 [A]</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</si>
  <si>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</si>
  <si>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59</t>
  </si>
  <si>
    <t>58303</t>
  </si>
  <si>
    <t>KRYT ZE SINIČNÍCH DÍLCŮ (PANELŮ) TL 210MM</t>
  </si>
  <si>
    <t>Dočasná vozovka - Zpevnění vozovky z betonových silničích panelů. 
= 29,00m*3,25m 
(Plocha vypočtena z výkresu D.1.2.2.XX - Nový stav - XX)</t>
  </si>
  <si>
    <t>29*3,25=94,250 [A]</t>
  </si>
  <si>
    <t>- dodání dílců v požadované kvalitě, dodání materiálu pro předepsané  lože v tloušťce předepsané dokumentací a pro předepsanou výplň spar 
- očištění podkladu 
- uložení dílců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</si>
  <si>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46</t>
  </si>
  <si>
    <t>587201</t>
  </si>
  <si>
    <t>PŘEDLÁŽDĚNÍ KRYTU Z VELKÝCH KOSTEK</t>
  </si>
  <si>
    <t>Konstrukce zastávkového zálivu - Rozebrání dlažby z velkých žulových kostek tl. 160mm, včetně očištění a uložení v obvodu stavby pro opětovné použití. Pokládka do lože z hrubého drceného kameniva frakce 6/8 mm tl. 40mm a vyplnění spár drceným kamenivem 0/4 mm. 
= 18,10m2*90% 
(Plocha vypočtena z výkresu D.1.2.2.1 - Stávající stav - přehledné výkresy)</t>
  </si>
  <si>
    <t>18,1*0,9=16,290 [A]</t>
  </si>
  <si>
    <t>- pod pojmem *předláždění* se rozumí rozebrání stávající dlažby a pokládka dlažby ze stávajícího dlažebního materiálu (bez dodávky nového) 
- zahrnuje nezbytnou manipulaci s tímto materiálem (nakládání, doprava, složení, očištění) 
- dodání a rozprostření materiálu pro lože a jeho tloušťku předepsanou dokumentací a pro předepsanou výplň spar 
- eventuelní doplnění plochy s použitím nového materiálu se vykazuje v položce č.582</t>
  </si>
  <si>
    <t>28</t>
  </si>
  <si>
    <t>587205</t>
  </si>
  <si>
    <t>PŘEDLÁŽDĚNÍ KRYTU Z BETONOVÝCH DLAŽDIC</t>
  </si>
  <si>
    <t>Konstrukce chodníku - Rozebrání betonové, obdélníkové, červené, reliéfní dlažby, včetně očištění a uložení v obvodu stavby pro opětovné použití. Pokládka do lože z hrubého drceného kameniva frakce 6/8 mm tl. 30 mm, včetně vyplnění spár jemným  křemičitým pískem. 
= 1,50m*0,40m*90% 
(Plocha vypočtena z výkresu D.1.2.2.1 - Stávající stav - přehledné výkresy)</t>
  </si>
  <si>
    <t>1,5*0,4*0,9=0,540 [A]</t>
  </si>
  <si>
    <t>7</t>
  </si>
  <si>
    <t>Přidružená stavební výroba</t>
  </si>
  <si>
    <t>90</t>
  </si>
  <si>
    <t>711111</t>
  </si>
  <si>
    <t>IZOLACE BĚŽNÝCH KONSTRUKCÍ PROTI ZEMNÍ VLHKOSTI ASFALTOVÝMI NÁTĚRY</t>
  </si>
  <si>
    <t>Izolace - Nátěry Np+2xNa na styku se zeminou. 
= 2*20,80m*(2*0,70m+2*0,80m)+4*2,40m*(0,70m*0,30m) (Základy) 
= 2*20,30m*(0,50m+1,50m) (Opěry) 
= 7,40m2+2,80m2+2,80m*0,55m+5,90m2+3,30m2+3,40m*0,55m+6,00m2+3,20m2+3,40m*0,55m+8,90m2+3,20m2+3,30m*0,55m (Křídla) 
= 8*1,80m*0,40m+4,00m*(2*0,40m+1,00m+1,80m+0,30m)+6,00m2+0,55m*2,30m+3,50m*(2*0,40m+1,00m+1,90m+0,30m)+6,30m2+0,55m*2,40m+4,00m*(2*0,40m+1,00m+1,80m+0,30m)+6,00m2+0,55m*2,30m+4,50m*(2*0,40m+1,00m+2,00m+0,30m)+7,00m2+0,55m*2,50m (Dilatovaná křídla) 
= 4*(0,55m*0,25m+0,25m*0,50m)+(1,20m+1,20m+1,30m+1,20m)*0,50m (Římsy) 
(Plocha vypočtena z výkresů D.1.2.2.XX - Nový stav - XX)</t>
  </si>
  <si>
    <t>2*20,8*(2*0,7+2*0,8)+4*2,4*(0,7*0,3)+7,4+2,8+2,8*0,55+5,9+3,3+3,4*0,55+6+3,2+3,4*0,55+8,9+3,2+3,3*0,55+8*1,8*0,4+4*(2*0,4+1+1,8+0,3)+6+0,55*2,3+3,5*(2*0,4+1+1,9+0,3)+6,3+0,55*2,4+4*(2*0,4+1+1,8+0,3)+6+0,55*2,3+4,5*(2*0,4+1+2+0,3)+7+0,55*2,5+4*(0,55*0,25+0,25*0,5)+(1,2+1,2+1,3+1,2)*0,5=278,046 [A]</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</si>
  <si>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</si>
  <si>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85</t>
  </si>
  <si>
    <t>711112</t>
  </si>
  <si>
    <t>IZOLACE BĚŽNÝCH KONSTRUKCÍ PROTI ZEMNÍ VLHKOSTI ASFALTOVÝMI PÁSY</t>
  </si>
  <si>
    <t>Izolace - Natavované asfaltové izolační pásy na penetračně adhezní nátěr. 
= 19,10m*6,20m (Mostovka) 
= 2*6,60m*0,55m+2,00m2+4,60m2 (Čelní zídky) 
= (3,40m+3,00m+3,00m+3,40m)*(0,55m+0,50m) (Křídla) 
= (4,00m+3,50m+4,00m+4,50m)*(0,55m+0,50m) (Dilatovaná křídla) 
= 2*(0,50m+19,10m+0,50m)*2,00m (Opěry) 
(Plocha vypočtena z výkresů D.1.2.2.XX - Nový stav - XX)</t>
  </si>
  <si>
    <t>19,1*6,2+2*6,6*0,55+2+4,6+(3,4+3+3+3,4)*(0,55+0,5)+(4+3,5+4+4,5)*(0,55+0,5)+2*(0,5+19,1+0,5)*2=242,920 [A]</t>
  </si>
  <si>
    <t>104</t>
  </si>
  <si>
    <t>711116</t>
  </si>
  <si>
    <t>IZOLACE BĚŽN KONSTR PROTI ZEM VLHK Z MĚ  PVC</t>
  </si>
  <si>
    <t>Přechodová oblast mostu - Těsnící vrstva - PVC fólie, tl. 2 mm, se zabudovaným skelným rounem. 
= 2*5,00m*19,10m 
(Plocha vypočtena z výkresu D.1.2.2.XX - Nový stav - XX)</t>
  </si>
  <si>
    <t>2*5*19,1=191,000 [A]</t>
  </si>
  <si>
    <t>84</t>
  </si>
  <si>
    <t>711502</t>
  </si>
  <si>
    <t>OCHRANA IZOLACE NA POVRCHU ASFALTOVÝMI PÁSY</t>
  </si>
  <si>
    <t>Izolace - Natavované asfaltové izolační pásy s kovovou vložkou – ochrana izolace pod římsami na mostovce a na křídlech. 
= (20,50m+21,50m)*(0,55m+0,50m) 
(Plocha vypočtena z výkresů D.1.2.2.XX - Nový stav - XX)</t>
  </si>
  <si>
    <t>(20,5+21,5)*(0,55+0,5)=44,100 [A]</t>
  </si>
  <si>
    <t>položka zahrnuje: 
- dodání  předepsaného ochranného materiálu 
- zřízení ochrany izolace</t>
  </si>
  <si>
    <t>87</t>
  </si>
  <si>
    <t>711507</t>
  </si>
  <si>
    <t>OCHRANA IZOLACE NA POVRCHU Z PE FÓLIE</t>
  </si>
  <si>
    <t>Izolace - Separační fólie. 
= 19,10m*6,20m 
(Plocha vypočtena z výkresů D.1.2.2.XX - Nový stav - XX)</t>
  </si>
  <si>
    <t>19,1*6,2=118,420 [A]</t>
  </si>
  <si>
    <t>86</t>
  </si>
  <si>
    <t>711509</t>
  </si>
  <si>
    <t>OCHRANA IZOLACE NA POVRCHU TEXTILIÍ</t>
  </si>
  <si>
    <t>Izolace - Ochranná geotextílie 900g/m2. 
= 19,10m*6,20m (Mostovka) 
= 2,00m2+4,60m2 (Čelní zídky) 
= 8,90m2+7,20m2+7,20m2+10,30m2 (Křídla) 
= (4,00m*2,30m+3,50m*2,40m+4,00m*2,30m+4,50m*2,50m) (Dilatovaná křídla) 
= 2*(0,50m+19,10m+0,50m)*2,00m (Opěry) 
(Plocha vypočtena z výkresů D.1.2.2.XX - Nový stav - XX)</t>
  </si>
  <si>
    <t>19,1*6,2+2+4,6+8,9+7,2+7,2+10,3+(4*2,3+3,5*2,4+4*2,3+4,5*2,5)+2*(0,5+19,1+0,5)*2=277,070 [A]</t>
  </si>
  <si>
    <t>103</t>
  </si>
  <si>
    <t>Přechodová oblast mostu - Těsnící vrstva - ochranná geotextilie 1200g/m2. 
= 2*2*5,00m*19,10m 
(Plocha vypočtena z výkresu D.1.2.2.XX - Nový stav - XX)</t>
  </si>
  <si>
    <t>2*2*5*19,1=382,000 [A]</t>
  </si>
  <si>
    <t>95</t>
  </si>
  <si>
    <t>78381</t>
  </si>
  <si>
    <t>NÁTĚRY BETON KONSTR TYP S1 (OS-A)</t>
  </si>
  <si>
    <t>Římsy - Nátěr říms čirým hydrofobním nátěrem, 2 vrstvy. 
= (20,50m+21,50m)*(0,80m+0,50m+0,25m) 
(Plocha vypočtena z výkresu D.1.2.2.XX - Nový stav - XX)</t>
  </si>
  <si>
    <t>(20,5+21,5)*(0,8+0,5+0,25)=65,100 [A]</t>
  </si>
  <si>
    <t>- položka zahrnuje kompletní povlaky (i různobarevné), včetně úpravy podkladu (odmaštění, odstranění starých nátěrů a nečistot) a jeho vyspravení, provedení nátěru předepsaným postupem a splnění všech požadavků daných technologickým předpisem.</t>
  </si>
  <si>
    <t>144</t>
  </si>
  <si>
    <t>Schodiště - Nátěr schodiště čirým hydrofobním nátěrem, 2 vrstvy. 
= (10+10+12+11)*2,00m*(0,30m+0,16m)+2*0,90m*2,00m+2*(6,60m+7,50m)*1,13*0,30m 
(Plocha vypočtena z výkresu D.1.2.2.XX - Nový stav - XX)</t>
  </si>
  <si>
    <t>(10+10+12+11)*2*(0,3+0,16)+2*0,9*2+2*(6,6+7,5)*1,13*0,3=52,720 [A]</t>
  </si>
  <si>
    <t>151</t>
  </si>
  <si>
    <t>Zárubní zeď - Nátěr římsy zárubní zdi čirým hydrofobním nátěrem, 2 vrstvy. 
= 2,00m*(0,60m+0,10m+0,10m) 
(Plocha vypočtena z výkresu D.1.2.2.XX - Nový stav - XX)</t>
  </si>
  <si>
    <t>2*(0,6+0,1+0,1)=1,600 [A]</t>
  </si>
  <si>
    <t>8</t>
  </si>
  <si>
    <t>Potrubí</t>
  </si>
  <si>
    <t>114</t>
  </si>
  <si>
    <t>87433</t>
  </si>
  <si>
    <t>POTRUBÍ Z TRUB PLASTOVÝCH ODPADNÍCH DN DO 150MM</t>
  </si>
  <si>
    <t>Odvodnění - Přípojky uličních vpustí a odvodňovacího žlabu, plastové trouby DN=150mm vhodné do dynamicky zatížených konstrukcí, které budou uloženy na pískový podsyp tl.100mm 
= 6,90m+3,00m+2,60m+2,20m 
(Délka vypočtena z výkresu D.1.2.2.XX - Nový stav - XX)</t>
  </si>
  <si>
    <t>6,9+3+2,6+2,2=14,700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</si>
  <si>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</si>
  <si>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100</t>
  </si>
  <si>
    <t>875332</t>
  </si>
  <si>
    <t>POTRUBÍ DREN Z TRUB PLAST DN DO 150MM DĚROVANÝCH</t>
  </si>
  <si>
    <t>Přechodová oblast mostu - Drenážní PE trouba DN=150mm perforovaná v horní polovině, vhodná do dynamicky namáhaných oblastí, včetně tvarovek pro napojení do vyústek. 
= 2*20,10m 
(Délka vypočtena z výkresu D.1.2.2.XX - Nový stav - XX)</t>
  </si>
  <si>
    <t>2*20,1=40,200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</si>
  <si>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t>
  </si>
  <si>
    <t>167</t>
  </si>
  <si>
    <t>87614</t>
  </si>
  <si>
    <t>CHRÁNIČKY Z TRUB PLAST DN DO 40MM</t>
  </si>
  <si>
    <t>Opěry a křídla a čelní zídky - Kabelové plastové chráníčky D=40mm, včetně zavíčkování konců a spojování. 
= 10,00m 
(Délka vypočtena z výkresu D.1.2.2.XX - Nový stav - XX)</t>
  </si>
  <si>
    <t>10=10,000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</si>
  <si>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</si>
  <si>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79</t>
  </si>
  <si>
    <t>87626</t>
  </si>
  <si>
    <t>CHRÁNIČKY Z TRUB PLAST DN DO 80MM</t>
  </si>
  <si>
    <t>Opěry a křídla a čelní zídky - Kabelové plastové chráníčky D=63mm, včetně zavíčkování konců. 
= 3,00m 
(Délka vypočtena z výkresu D.1.2.2.XX - Nový stav - XX)</t>
  </si>
  <si>
    <t>3=3,000 [A]</t>
  </si>
  <si>
    <t>96</t>
  </si>
  <si>
    <t>Římsy - Kabelové plastové chráníčky 75/61, včetně zavíčkování konců. 
= 20,50m+21,50m+2*0,50m 
(Délka vypočtena z výkresu D.1.2.2.XX - Nový stav - XX)</t>
  </si>
  <si>
    <t>20,5+21,5+2*0,50=43,000 [A]</t>
  </si>
  <si>
    <t>110</t>
  </si>
  <si>
    <t>89712</t>
  </si>
  <si>
    <t>VPUSŤ KANALIZAČNÍ ULIČNÍ KOMPLETNÍ Z BETONOVÝCH DÍLCŮ</t>
  </si>
  <si>
    <t>Odvodnění - Uliční vpusti z betonových dílců (litinový poklop, vyrovnávací prstence, kalový koš, skruže a dno s kalovým protorem), včetně úpravy základové spáry a podkladního betonu C12/15 tl. 150mm. 
= 3ks 
(Počet vypočten z výkresu D.1.2.2.XX - Nový stav - XX)</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</si>
  <si>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</si>
  <si>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111</t>
  </si>
  <si>
    <t>897543</t>
  </si>
  <si>
    <t>VPUSŤ ODVOD ŽLABŮ Z POLYMERBETONU SV. ŠÍŘKY DO 200MM</t>
  </si>
  <si>
    <t>Odvodnění - Odvodňovací žlab z polymerbetonu, opatřen demontovatelnou mříží z kompozitního materiáu, kterou lze přikotvit. Odvodňovací žlab bude šířky min. 200mm, délky 5,30m. 
= 1ks 
(Počet vypočten z výkresu D.1.2.2.XX - Nový stav - XX)</t>
  </si>
  <si>
    <t>položka zahrnuje dodávku a osazení předepsaného dílce včetně mříže 
nezahrnuje předepsané podkladní konstrukce</t>
  </si>
  <si>
    <t>37</t>
  </si>
  <si>
    <t>89914</t>
  </si>
  <si>
    <t>ŠACHTOVÉ BETONOVÉ SKRUŽE SAMOSTATNÉ</t>
  </si>
  <si>
    <t>Příprava území - Dodávka a osazení betonových skruží DN=600mm délky 1,00m pro čerpání vody (položka obsahuje nákup skruží a dopravu na místo stavby a montáž) 
= 4ks 
(Počet vypočten z výkresů D.1.2.02.XX - Nový stav - XX)</t>
  </si>
  <si>
    <t>4=4,000 [A]</t>
  </si>
  <si>
    <t>- Položka zahrnuje veškerý materiál, výrobky a polotovary, včetně mimostaveništní a vnitrostaveništní dopravy (rovněž přesuny), včetně naložení a složení,případně s uložením.</t>
  </si>
  <si>
    <t>Ostatní konstrukce a práce</t>
  </si>
  <si>
    <t>106</t>
  </si>
  <si>
    <t>9112A1</t>
  </si>
  <si>
    <t>ZÁBRADLÍ MOSTNÍ S VODOR MADLY - DODÁVKA A MONTÁŽ</t>
  </si>
  <si>
    <t>Ocelové zábradlí se dvěma výplňovými pruty - opatřeno PKO, barva RAL, kotevní šrouby + drobný spojovací materiál z nerezové oceli třídy A4, kotveno do předvrtaných otvorů na chem. kotvu. Kotevní desky podlity plastmaltou na bázi epoxidů 
= (6,60m+7,50m)*1,13 
Systém protikorozní ochrany ocelového zábradlí 
- Příprava povrchů – moření v kyselině Be 
- Podklad – ocel žárově zinkovaná ponorem tl. 85 µm 
- Příprava povrchu – jemné otryskání povrchu pro zdrsnění a odmaštění 
- 1x Základní nátěr epoxidový se zinkovým prachem a se zaručenou přilnavostí na kovové povlaky s nominální tloušťkou jedné vrstvy 80 µm 
- 2x Vrchní nátěr epoxidový s nominální tloušťkou jedné vrstvy 80 µm. Odstín barvy RAL dle požadavku investora. 
- Nátěrový systém má celkovou nominální tloušťku 240 µm 
= (6,60m+7,50m)*1,13*(0,24m+2ks*0,16m)+8ks*(0,24m*1,02m+2*0,22m*0,22m+4*0,02m*0,22m)+4*0,16m*0,93m = 12,39m2 
Hmotnost ocelového zábradlí 
= (6,60m+7,50m)*1,13*(6,51kg/m+2ks*3,40kg/m)+8ks*(6,51kg/m*1,02m+4,15kg/ks)+4*3,40kg/m*0,93m = 311,04kg › 19,52kg/m' 
Jádrové vrty průměru 14mm a délky 175mm 
= 8*4ks = 32ks 
Chemické kotvy 
= 8*4*(pí*0,011m*0,011m*0,175m-pí*0,0052m*0,0052m*0,165m) = 0,002m3 
Nerez. kotevní šrouby průměru 12mm a délky 220mm + drobný spoj. materiál 
= 8*4ks = 32ks 
Epoxidová plastmalta 
= 8*0,02m*0,25m*0,25m = 0,01m3 
(Délka vypočtena z výkresu D.1.2.02.XX - Nový stav - XX)</t>
  </si>
  <si>
    <t>(6,6+7,5)*1,13=15,933 [A]</t>
  </si>
  <si>
    <t>položka zahrnuje: 
dodání zábradlí včetně předepsané povrchové úpravy 
kotvení sloupků, t.j. kotevní desky, šrouby z nerez oceli, vrty a zálivku, pokud zadávací dokumentace nestanoví jinak 
případné nivelační hmoty pod kotevní desky</t>
  </si>
  <si>
    <t>105</t>
  </si>
  <si>
    <t>9112B1</t>
  </si>
  <si>
    <t>ZÁBRADLÍ MOSTNÍ SE SVISLOU VÝPLNÍ - DODÁVKA A MONTÁŽ</t>
  </si>
  <si>
    <t>Ocelové zábradlí se svislou výplní - opatřeno PKO, barva RAL, kotevní šrouby + drobný spojovací materiál z nerezové oceli třídy A4, kotveno do předvrtaných otvorů na chem. kotvu. Kotevní desky podlity plastmaltou na bázi epoxidů 
= 20,10m+21,30m 
Systém protikorozní ochrany ocelového zábradlí 
- Příprava povrchů – moření v kyselině Be 
- Podklad – ocel žárově zinkovaná ponorem tl. 85 µm 
- Příprava povrchu – jemné otryskání povrchu pro zdrsnění a odmaštění 
- 1x Základní nátěr epoxidový se zinkovým prachem a se zaručenou přilnavostí na kovové povlaky s nominální tloušťkou jedné vrstvy 80 µm 
- 2x Vrchní nátěr epoxidový s nominální tloušťkou jedné vrstvy 80 µm. Odstín barvy RAL dle požadavku investora. 
- Nátěrový systém má celkovou nominální tloušťku 240 µm 
= (6,90m+12,90m+7,50m+13,50m)*(0,24m+2ks*0,16m)+22ks*(0,24m*1,02m+2*0,22m*0,22m+4*0,02m*0,22m)+302ks*0,08m*0,78m+6*0,16m*0,93m = 50,49m2 
Hmotnost ocelového zábradlí 
= (6,90m+12,90m+7,50m+13,50m)*(6,51kg/m+2ks*3,40kg/m)+22ks*(6,51kg/m*1,02m+4,15kg/ks)+302ks*2,36kg/m*0,78m+6*3,40kg/m*0,93m = 1355,33kg › 32,74kg/m' 
Jádrové vrty průměru 14mm a délky 175mm 
= 22*4ks = 88ks 
Chemické kotvy 
= 22*4*(pí*0,011m*0,011m*0,175m-pí*0,0052m*0,0052m*0,165m) = 0,004m3 
Nerez. kotevní šrouby průměru 12mm a délky 220mm + drobný spoj. materiál 
= 22*4ks = 88ks 
Epoxidová plastmalta 
= 22*0,02m*0,25m*0,25m = 0,028m3 
(Délka vypočtena z výkresu D.1.2.02.XX - Nový stav - XX)</t>
  </si>
  <si>
    <t>20,1+21,3=41,400 [A]</t>
  </si>
  <si>
    <t>66</t>
  </si>
  <si>
    <t>911FC2</t>
  </si>
  <si>
    <t>SVODIDLO BETON, ÚROVEŇ ZADRŽ H2 VÝŠ 1,2M - MONTÁŽ S PŘESUNEM (BEZ DODÁVKY)</t>
  </si>
  <si>
    <t>Dočasná vozovka - Betonová svodidla montáž (montáž s přesunem). 
= 28,00m 
(Délka vypočtena z výkresu D.1.2.2.XX - Nový stav - XX)</t>
  </si>
  <si>
    <t>28=28,000 [A]</t>
  </si>
  <si>
    <t>položka zahrnuje: 
- dopravu demontovaného zařízení z dočasné skládky 
- jeho montáž a osazení na určeném místě 
- nutnou opravu poškozených částí 
- případnou náhradu zničených částí 
nezahrnuje podkladní vrstvu</t>
  </si>
  <si>
    <t>68</t>
  </si>
  <si>
    <t>911FC3</t>
  </si>
  <si>
    <t>SVODIDLO BETON, ÚROVEŇ ZADRŽ H2 VÝŠ 1,2M - DEMONTÁŽ S PŘESUNEM</t>
  </si>
  <si>
    <t>Dočasná vozovka - Betonová svodidla (demontáž). 
= 28,00m 
(Viz položka č. 911FC2)</t>
  </si>
  <si>
    <t>položka zahrnuje: 
- demontáž a odstranění zařízení 
- jeho odvoz na předepsané místo</t>
  </si>
  <si>
    <t>67</t>
  </si>
  <si>
    <t>911FC9</t>
  </si>
  <si>
    <t>SVODIDLO BETON, ÚROVEŇ ZADRŽ H2 VÝŠ 1,2M - NÁJEM</t>
  </si>
  <si>
    <t>MDEN</t>
  </si>
  <si>
    <t>Dočasná vozovka - Betonová svodidla (nájem). 
= 28,00m*150dnů 
(Viz položka č. 911FC2)</t>
  </si>
  <si>
    <t>28*150=4 200,000 [A]</t>
  </si>
  <si>
    <t>položka zahrnuje denní sazbu za pronájem zařízení 
počet měrných jednotek se určí jako součin délky zařízení a počtu dnů použití</t>
  </si>
  <si>
    <t>117</t>
  </si>
  <si>
    <t>91345</t>
  </si>
  <si>
    <t>NIVELAČNÍ ZNAČKY KOVOVÉ</t>
  </si>
  <si>
    <t>Geodetické značky na římsách a opěrách - hřeby z nerezové oceli tř. A4, včetně kotvení 
= 8ks+4ks 
(Počet vypočten z výkresu D.1.2.2.XX - Nový stav - XX)</t>
  </si>
  <si>
    <t>8+4=12,000 [A]</t>
  </si>
  <si>
    <t>položka zahrnuje: 
- dodání a osazení nivelační značky včetně nutných zemních prací 
- vnitrostaveništní a mimostaveništní dopravu</t>
  </si>
  <si>
    <t>158</t>
  </si>
  <si>
    <t>91355</t>
  </si>
  <si>
    <t>EVIDENČNÍ ČÍSLO MOSTU</t>
  </si>
  <si>
    <t>Dopravní značení a zařízení - Dodávka a montáž nového dopravního značení včetně nerezového spojovacího materiálu třídy A4 
„Ev.č.mostu“ - 1ks 
= 1ks 
(Počet vypočten z výkresu D.1.2.2.5 - Nový stav - Situace dopravního značení)</t>
  </si>
  <si>
    <t>položka zahrnuje štítek s evidenčním číslem mostu, sloupek dopravní značky včetně osazení a nutných zemních prací a zabetonování</t>
  </si>
  <si>
    <t>34</t>
  </si>
  <si>
    <t>914113</t>
  </si>
  <si>
    <t>DOPRAVNÍ ZNAČKY ZÁKLADNÍ VELIKOSTI OCELOVÉ NEREFLEXNÍ - DEMONTÁŽ</t>
  </si>
  <si>
    <t>Bourací práce - Odstranění stávajícího dopravního značení, včetně odvozu na skládku investora (KSUS Skalka) do vzdálenosti 10ti km 
„Ev.č.mostu“ - 1ks 
B 13 - „Zákaz vjezdu vozidel, jejichž okamžitá hmotnost přesahuje vyznačenou mez“ - 2ks 
E 5 - „Celková hmotnost“ - 2ks 
= 1ks+2ks+2ks 
(Počet vypočten z výkresu D.1.2.2.5 - Nový stav - Situace dopravního značení)</t>
  </si>
  <si>
    <t>1+2+2=5,000 [A]</t>
  </si>
  <si>
    <t>Položka zahrnuje odstranění, demontáž a odklizení materiálu s odvozem na předepsané místo</t>
  </si>
  <si>
    <t>35</t>
  </si>
  <si>
    <t>Bourací práce - Odstranění stávajícího dopravního značení, včetně uložení v obvodu stavby pro opětovné osazení 
„Ev.č.mostu“ - 1ks 
A 10 - „Světelné signály“ - 1ks 
B 20b-30 - „Konec nejvyšší povolené rychlosti“ - 1ks 
E13 - „Text“ - 2ks 
IJ 4c - „Zastávka autobusu“ - 1ks 
IP 13b - „Parkoviště s parkovacím kotoučem“ - 1ks 
„Pozor děti“ - 1ks 
= 1ks+1ks+1ks+2ks+1ks+1ks+1ks 
(Počet vypočten z výkresu D.1.2.2.5 - Nový stav - Situace dopravního značení)</t>
  </si>
  <si>
    <t>1+1+1+2+1+1+1=8,000 [A]</t>
  </si>
  <si>
    <t>159</t>
  </si>
  <si>
    <t>914122</t>
  </si>
  <si>
    <t>DOPRAVNÍ ZNAČKY ZÁKLADNÍ VELIKOSTI OCELOVÉ FÓLIE TŘ 1 - MONTÁŽ S PŘEMÍSTĚNÍM</t>
  </si>
  <si>
    <t>Dopravní značení a zařízení - Přesun a montáž stávajících dopravního značení včetně nerezového spojovacího materiálu třídy A4. 
„Ev.č.mostu“ - 1ks 
A 10 - „Světelné signály“ - 1ks 
B 20b-30 - „Konec nejvyšší povolené rychlosti“ - 1ks 
E13 - „Text“ - 2ks 
IJ 4c - „Zastávka autobusu“ - 1ks 
IP 13b - „Parkoviště s parkovacím kotoučem“ - 1ks 
„Pozor děti“ - 1ks 
= 1ks+1ks+1ks+2ks+1ks+1ks+1ks 
(Počet vypočten z výkresu D.1.2.2.5 - Nový stav - Situace dopravního značení)</t>
  </si>
  <si>
    <t>položka zahrnuje: 
- dopravu demontované značky z dočasné skládky 
- osazení a montáž značky na místě určeném projektem 
- nutnou opravu poškozených částí 
nezahrnuje dodávku značky</t>
  </si>
  <si>
    <t>160</t>
  </si>
  <si>
    <t>914921</t>
  </si>
  <si>
    <t>SLOUPKY A STOJKY DOPRAVNÍCH ZNAČEK Z OCEL TRUBEK DO PATKY - DODÁVKA A MONTÁŽ</t>
  </si>
  <si>
    <t>Dopravní značení a zařízení - Nové sloupky dopravního značení a zařízení, včetně PKO, nerezového spojovacího materiálu třídy A4 a patky z betonu C25/30 o rozměrech 0,40x0,40x0,80m 
= 6ks 
(Počet vypočten z výkresu D.1.2.2.5 - Nový stav - Situace dopravního značení)</t>
  </si>
  <si>
    <t>6=6,000 [A]</t>
  </si>
  <si>
    <t>položka zahrnuje: 
- sloupky a upevňovací zařízení včetně jejich osazení (betonová patka, zemní práce)</t>
  </si>
  <si>
    <t>36</t>
  </si>
  <si>
    <t>914923</t>
  </si>
  <si>
    <t>SLOUPKY A STOJKY DZ Z OCEL TRUBEK DO PATKY DEMONTÁŽ</t>
  </si>
  <si>
    <t>Bourací práce - Odstranění sloupků stávajícího dopravního značení, včetně očištění a odvozu na skládku investora (KSUS Skalka) do vzdálenosti 10ti km 
= 8ks 
(Počet vypočten z výkresu D.1.2.2.5 - Nový stav - Situace dopravního značení)</t>
  </si>
  <si>
    <t>8=8,000 [A]</t>
  </si>
  <si>
    <t>161</t>
  </si>
  <si>
    <t>915111</t>
  </si>
  <si>
    <t>VODOROVNÉ DOPRAVNÍ ZNAČENÍ BARVOU HLADKÉ - DODÁVKA A POKLÁDKA</t>
  </si>
  <si>
    <t>Dopravní značení a zařízení - Vodorovné dopravní značení - značení bílou barvou. 
V2b 0,125 = 9*1,50m*0,125m 
V4 0,250 = 5*0,50m*0,250m 
(Plocha vypočtena z výkresu D.1.2.2.5 - Nový stav - Situace dopravního značení)</t>
  </si>
  <si>
    <t>9*1,5*0,125+5*0,5*0,25=2,313 [A]</t>
  </si>
  <si>
    <t>položka zahrnuje: 
- dodání a pokládku nátěrového materiálu (měří se pouze natíraná plocha) 
- předznačení a reflexní úpravu</t>
  </si>
  <si>
    <t>162</t>
  </si>
  <si>
    <t>915221</t>
  </si>
  <si>
    <t>VODOR DOPRAV ZNAČ PLASTEM STRUKTURÁLNÍ NEHLUČNÉ - DOD A POKLÁDKA</t>
  </si>
  <si>
    <t>Dopravní značení a zařízení - Vodorovné dopravní značení - značení strukturovaným plastem. 
V2b 0,125 = 9*1,50m*0,125m 
V4 0,250 = 5*0,50m*0,250m 
(Plocha vypočtena z výkresu D.1.2.2.5 - Nový stav - Situace dopravního značení)</t>
  </si>
  <si>
    <t>63</t>
  </si>
  <si>
    <t>916622</t>
  </si>
  <si>
    <t>VODÍCÍ STĚNY Z DÍLCŮ BETON - MONTÁŽ S PŘESUNEM</t>
  </si>
  <si>
    <t>Dočasná vozovka - Vodící stěna z betonovýc dílců (montáž s přesunem). 
= 28,00m 
(Délka vypočtena z výkresu D.1.2.2.XX - Nový stav - XX)=</t>
  </si>
  <si>
    <t>položka zahrnuje: 
- přemístění zařízení z dočasné skládky a jeho osazení a montáž na místě určeném projektem 
- údržbu po celou dobu trvání funkce, náhradu zničených nebo ztracených kusů, nutnou opravu poškozených částí 
V položce se vykazují dočasné prefabrikované vodící betonové stěny výšky max. 60cm. Dočasné vodící stěny z prefabrikovaných betonových svodidel standardních výšek se vykazují v položkách 911**2.</t>
  </si>
  <si>
    <t>65</t>
  </si>
  <si>
    <t>916623</t>
  </si>
  <si>
    <t>VODÍCÍ STĚNY Z DÍLCŮ BETON - DEMONTÁŽ</t>
  </si>
  <si>
    <t>Dočasná vozovka - Vodící stěna z betonovýc dílců (demontáž). 
= 28,00m 
(Viz položka č. 916622)</t>
  </si>
  <si>
    <t>Položka zahrnuje odstranění, demontáž a odklizení zařízení s odvozem na předepsané místo. 
V položce se vykazují dočasné prefabrikované vodící betonové stěny výšky max. 60cm. Dočasné vodící stěny z prefabrikovaných betonových svodidel standardních výšek se vykazují v položkách 911**3.</t>
  </si>
  <si>
    <t>64</t>
  </si>
  <si>
    <t>916629</t>
  </si>
  <si>
    <t>VODÍCÍ STĚNY Z DÍLCŮ BETON - NÁJEMNÉ</t>
  </si>
  <si>
    <t>Dočasná vozovka - Vodící stěna z betonovýc dílců (nájem). 
= 28,00m*75dnů 
(Viz položka č. 916622)</t>
  </si>
  <si>
    <t>28*75=2 100,000 [A]</t>
  </si>
  <si>
    <t>položka zahrnuje sazbu za pronájem zařízení. Počet měrných jednotek se určí jako součin délky zařízení a počtu dní použití. 
V položce se vykazují dočasné prefabrikované vodící betonové stěny výšky max. 60cm. Dočasné vodící stěny z prefabrikovaných betonových svodidel standardních výšek se vykazují v položkách 911**9.</t>
  </si>
  <si>
    <t>22</t>
  </si>
  <si>
    <t>917223</t>
  </si>
  <si>
    <t>SILNIČNÍ A CHODNÍKOVÉ OBRUBY Z BETONOVÝCH OBRUBNÍKŮ ŠÍŘ 100MM</t>
  </si>
  <si>
    <t>Obrubníky - Betonové chodníkové obrubníky 100x250x1000mm, včetně osazení do betonového lože s bočními opěrami z betonu C25/30-XF3, včetně řezání obrub a případných úprav styčných spár MC. 
= 7,10m+6,00m+40,90m+31,80m+4,90m+4,60m+1,00m+1,00m 
(Délka vypočtena z výkresu D.1.2.2.XX - Nový stav - XX)</t>
  </si>
  <si>
    <t>7,1+6+40,9+31,8+4,9+4,6+1+1=97,300 [A]</t>
  </si>
  <si>
    <t>Položka zahrnuje: 
dodání a pokládku betonových obrubníků o rozměrech předepsaných zadávací dokumentací 
betonové lože i boční betonovou opěrku.</t>
  </si>
  <si>
    <t>23</t>
  </si>
  <si>
    <t>917224</t>
  </si>
  <si>
    <t>SILNIČNÍ A CHODNÍKOVÉ OBRUBY Z BETONOVÝCH OBRUBNÍKŮ ŠÍŘ 150MM</t>
  </si>
  <si>
    <t>Obrubníky - Betonové silniční obrubníky 150x250x1000mm, včetně náběhových 150x150/250x1000mm, osazení do betonového lože s bočními opěrami z betonu C25/30-XF3, včetně řezání obrub a případných úprav styčných spár MC. 
= 29,20m+5,90m+1,00m+1,00m 
(Délka vypočtena z výkresu D.1.2.2.XX - Nový stav - XX)</t>
  </si>
  <si>
    <t>29,2+5,9=35,100 [A]</t>
  </si>
  <si>
    <t>24</t>
  </si>
  <si>
    <t>Obrubníky - Betonové silniční obrubníky nájezdové 150x150x1000mm, včetně osazení do betonového lože s bočními opěrami z betonu C25/30-XF3, včetně řezání obrub a případných úprav styčných spár MC. 
= 29,10m+1,00m 
(Délka vypočtena z výkresu D.1.2.2.XX - Nový stav - XX)</t>
  </si>
  <si>
    <t>29,1+1=30,100 [A]</t>
  </si>
  <si>
    <t>18</t>
  </si>
  <si>
    <t>91743</t>
  </si>
  <si>
    <t>CHODNÍKOVÉ OBRUBY Z KAMENNÝCH KRAJNÍKŮ</t>
  </si>
  <si>
    <t>Obrubníky - Kamenné krajníky, rozměry odpovídající stávajícím kamenným krajníkům, včetně osazení do betonového lože s bočními opěrami z betonu C25/30-XF3, včetně řezání obrub a úprav styčných spár MC. 
= (15,10m+34,50m)*10% 
(Délka vypočtena z výkresu D.1.2.2.XX - Nový stav - XX)</t>
  </si>
  <si>
    <t>Položka zahrnuje: 
dodání a pokládku kamenných krajníků o rozměrech předepsaných zadávací dokumentací 
betonové lože i boční betonovou opěrku.</t>
  </si>
  <si>
    <t>21</t>
  </si>
  <si>
    <t>91772</t>
  </si>
  <si>
    <t>OBRUBA Z DLAŽEBNÍCH KOSTEK DROBNÝCH</t>
  </si>
  <si>
    <t>Obrubníky - Jednolinka z drobných žulových kostek, včetně osazení do betonového lože s bočními opěrami z betonu C25/30-XF3, včetně úprav styčných spár MC. 
= (2,70m+1,00m+1,00m)*10% 
(Délka vypočtena z výkresu D.1.1.2.XX - Nový stav - XX)</t>
  </si>
  <si>
    <t>(2,7+1+1)*0,1+1=1,470 [A]</t>
  </si>
  <si>
    <t>Položka zahrnuje: 
dodání a pokládku jedné řady dlažebních kostek o rozměrech předepsaných zadávací dokumentací 
betonové lože i boční betonovou opěrku.</t>
  </si>
  <si>
    <t>15</t>
  </si>
  <si>
    <t>91783</t>
  </si>
  <si>
    <t>VÝŠKOVÁ ÚPRAVA OBRUB Z KRAJNÍKŮ</t>
  </si>
  <si>
    <t>Obrubníky - Odstranění kamenných krajníků, včetně jejich oměření, očištění a uložení v obvodu stavby pro opětovné použití. Odstranění stávajícího betonového lože a odvoz na skládku do vzdálenosti 8mi km, včetně poplatku za uložení. Osazení do betonového lože s bočními opěrami z betonu C25/30-XF3, včetně řezání obrub a úprav styčných spár MC. 
= (15,10m+34,50m)*90% 
(Délka vypočtena z výkresu D.1.2.2.1 - Stávající stav - přehledné výkresy)</t>
  </si>
  <si>
    <t>(15,1+34,5)*0,9=44,640 [A]</t>
  </si>
  <si>
    <t>Položka výšková úprava obrub zahrnuje jejich vytrhání, očištění, manipulaci, nové betonové lože a osazení. Případné nutné doplnění novými obrubami se uvede v položkách 9172 až 9177.</t>
  </si>
  <si>
    <t>19</t>
  </si>
  <si>
    <t>91785</t>
  </si>
  <si>
    <t>VÝŠKOVÁ ÚPRAVA OBRUB Z DLAŽEB KOSTEK DROBNÝCH</t>
  </si>
  <si>
    <t>Obrubníky - Odstranění jednolinky z drobných žulových kostek, včetně očištění a uložení v obvodu stavby pro opětovné použití. Odstranění stávajícího betonového lože a odvoz na skládku do vzdálenosti 8mi km, včetně poplatku za uložení. Osazení do betonového lože s bočními opěrami z betonu C25/30-XF3, včetně úprav styčných spár MC. 
= (2,70m+1,00m+1,00m)*90% 
(Délka vypočtena z výkresu D.1.2.2.1 - Stávající stav - přehledné výkresy)</t>
  </si>
  <si>
    <t>(2,7+1+1)*0,9=4,230 [A]</t>
  </si>
  <si>
    <t>41</t>
  </si>
  <si>
    <t>919111</t>
  </si>
  <si>
    <t>ŘEZÁNÍ ASFALTOVÉHO KRYTU VOZOVEK TL DO 50MM</t>
  </si>
  <si>
    <t>Bourací práce -  Řezání vozovky kotoučovou pilou do hloubky 50mm 
= 4,60m+3,60m+7,50m+8,70m+3,80m+8,80m+6,70m+10,90m+14,10m+2,30m+2,30m+2,30m+2,30m+2,30m+14,20m+12,00m+9,40m+4,80m 
(Délka vypočtena z výkresu D.1.2.2.1 - Stávající stav - přehledné výkresy)</t>
  </si>
  <si>
    <t>4,6+3,6+7,5+8,7+3,8+8,8+6,7+10,9+14,1+2,3+2,3+2,3+2,3+2,3+14,2+12+9,4+4,8=120,600 [A]</t>
  </si>
  <si>
    <t>položka zahrnuje řezání vozovkové vrstvy v předepsané tloušťce, včetně spotřeby vody</t>
  </si>
  <si>
    <t>135</t>
  </si>
  <si>
    <t>931326</t>
  </si>
  <si>
    <t>TĚSNĚNÍ DILATAČ SPAR ASF ZÁLIVKOU MODIFIK PRŮŘ DO 800MM2</t>
  </si>
  <si>
    <t>Konstrukce silnice a chodníku - Úprava spár na obrusné vrstvě, u spár budou předehřáty okolní plochy, provede se zalití modifikovanou asfaltovou zálivkou 40x20mm (dle ČSN EN 14188-1) s přelivem 60mm, provede se povápnění 
= 4,60m+3,60m+7,50m+8,70m+3,80m+8,80m+6,70m+10,90m+14,10m+2,30m+2,30m+2,30m+2,30m+2,30m+14,20m+12,00m+9,40m+4,80m+2*2,70m+2*8,50m+2*20,30m+21,80m+22,80m  
(Délka vypočtena z výkresu D.1.2.2.XX - Nový stav - XX)</t>
  </si>
  <si>
    <t>položka zahrnuje dodávku a osazení předepsaného materiálu, očištění ploch spáry před úpravou, očištění okolí spáry po úpravě 
nezahrnuje těsnící profil</t>
  </si>
  <si>
    <t>27</t>
  </si>
  <si>
    <t>935812</t>
  </si>
  <si>
    <t>ŽLABY A RIGOLY DLÁŽDĚNÉ Z KOSTEK DROBNÝCH DO BETONU TL 100MM</t>
  </si>
  <si>
    <t>Odvodnění - Odvodňovací rigol z drobných žulových kostek, včetně osazení do betonového lože s bočními opěrami z betonu C25/30-XF3, včetně spárování MC. 
= 2,20m*0,50m*10% 
(Plocha vypočtena z výkresu D.1.1.2.XX - Nový stav - XX)</t>
  </si>
  <si>
    <t>2,2*0,5*0,1=0,110 [A]</t>
  </si>
  <si>
    <t>položka zahrnuje: 
- dodání a uložení předepsaného dlažebního materiálu v požadované kvalitě do předepsaného tvaru a v předepsané šířce 
- dodání a rozprostření lože z předepsaného materiálu v předepsané tloušťce a šířce 
- úpravu napojení a ukončení 
- vnitrostaveništní i mimostaveništní dopravu 
- měří se vydlážděná plocha.</t>
  </si>
  <si>
    <t>25</t>
  </si>
  <si>
    <t>935813</t>
  </si>
  <si>
    <t>PŘEDLÁŽDĚNÍ ŽLABŮ A RIGOLŮ DLÁŽDĚNÝCH Z KOSTEK DROBNÝCH</t>
  </si>
  <si>
    <t>Odvodnění - Odstranění odvodňovacího rigolu z drobných žulových kostek, včetně očištění a uložení v obvodu stavby pro opětovné použití. Odstranění stávajícího betonového lože a odvoz na skládku do vzdálenosti 8mi km, včetně poplatku za uložení. Osazení do betonového lože z betonu C25/30-XF3, včetně spárování MC. 
= 2,20m*0,50m*90% 
(Plocha vypočtena z výkresu D.1.2.2.1 - Stávající stav - přehledné výkresy)</t>
  </si>
  <si>
    <t>2,2*0,5*0,9=0,990 [A]</t>
  </si>
  <si>
    <t>- pod pojmem *předláždění* se rozumí rozebrání stávající dlažby a pokládka dlažby ze stávajícího dlažebního materiálu (bez dodávky nového) 
- zahrnuje nezbytnou manipulaci s tímto materiálem (nakládání, doprava, složení, očištění) 
- dodání a rozprostření materiálu pro lože a jeho tloušťku předepsanou dokumentací a pro předepsanou výplň spar</t>
  </si>
  <si>
    <t>107</t>
  </si>
  <si>
    <t>93650</t>
  </si>
  <si>
    <t>DROBNÉ DOPLŇK KONSTR KOVOVÉ</t>
  </si>
  <si>
    <t>Ocelové madlo - opatřeno PKO, barva RAL, kotevní šrouby + drobný spojovací materiál z nerezové oceli třídy A4, kotveno do předvrtaných otvorů na chem. kotvu. Kotevní desky podlity plastmaltou na bázi epoxidů 
= (7,30m+8,10m)*1,13*6,51kg/m+6*(0,53m*3,40kg/m+2,41kg/ks) 
(Hmotnost vypočtena z výkresu D.1.2.02.XX - Nový stav - XX)</t>
  </si>
  <si>
    <t>(7,3+8,1)*1,13*6,51+6*(0,53*3,4+2,41)=138,559 [A]</t>
  </si>
  <si>
    <t>-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montážní dokumentace včetně technologického předpisu montáže, 
- výplň, těsnění a tmelení spar a spojů, 
- čištění konstrukce a odstranění všech vrubů (vrypy, otlačeniny a pod.), 
- veškeré druhy opracování povrchů, včetně úprav pod nátěry a pod izolaci, 
- veškeré druhy dílenských základů a základních nátěrů a povlaků,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ošetření kotevní oblasti proti vzniku trhlin, vlivu povětrnosti a pod., 
- osazení nivelačních značek, včetně jejich zaměření, označení znakem výrobce a vyznačení letopočtu. 
Dokumentace pro zadání stavby může dále předepsat že cena položky ještě obsahuje například: 
- veškeré druhy protikorozní ochrany a nátěry konstrukcí, 
- žárové zinkování ponorem nebo žárové stříkání (metalizace) kovem, 
- zvláštní spojovací prostředky, rozebíratelnost konstrukce, 
- osazení měřících zařízení a úpravy pro ně 
- ochranná opatření před účinky bludných proudů 
- ochranu před přepětím.</t>
  </si>
  <si>
    <t>78</t>
  </si>
  <si>
    <t>936501</t>
  </si>
  <si>
    <t>DROBNÉ DOPLŇK KONSTR KOVOVÉ NEREZ</t>
  </si>
  <si>
    <t>Opěry, křídla a čelní zídky - Nerezové vyústky DN=170mm s přivařenou přírubou osazené přímo do bednění, tř. oceli A4. 
= 4*0,70m*15kg/m+4*0,30m*0,30m*8,00kg/m2 
(Hmotnost vypočtena z výkresu D.1.2.2.XX - Nový stav - XX)</t>
  </si>
  <si>
    <t>4*0,7*15+4*0,3*0,3*8=44,880 [A]</t>
  </si>
  <si>
    <t>položka zahrnuje: 
-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výplň, těsnění a tmelení spar a spojů 
- čištění konstrukce a odstranění všech vrubů (vrypy, otlačeniny a pod.)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předepsanou protikorozní ochranu a nátěry konstrukcí 
- osazení měřících zařízení a úpravy pro ně 
- ochranná opatření před účinky bludných proudů</t>
  </si>
  <si>
    <t>129</t>
  </si>
  <si>
    <t>93811</t>
  </si>
  <si>
    <t>OČIŠTĚNÍ ASFALTOVÝCH VOZOVEK UMYTÍM VODOU</t>
  </si>
  <si>
    <t>Konstrukce silnice - Očištění povrchu komunikace, včetně odvozu na skládku do vzdálenosti 8mi km a poplatku za uložení 
= 339,60m2 
(Plocha vypočtena z výkresu D.1.2.2.XX - Nový stav - XX)</t>
  </si>
  <si>
    <t>položka zahrnuje očištění předepsaným způsobem včetně odklizení vzniklého odpadu</t>
  </si>
  <si>
    <t>14</t>
  </si>
  <si>
    <t>96687</t>
  </si>
  <si>
    <t>VYBOURÁNÍ ULIČNÍCH VPUSTÍ KOMPLETNÍCH</t>
  </si>
  <si>
    <t>Bourací práce - Vybourání uliční vpusti, včetně odvozu na skládku do vzdálenosti 8mi km a poplatku za uložení. 
= 3ks 
(Počet vypočten z výkresu D.1.2.2.1 - Stávající stav - přehledné výkresy)</t>
  </si>
  <si>
    <t>položka zahrnuje: 
- kompletní bourací práce včetně nezbytného rozsahu zemních prací, 
- veškerou manipulaci s vybouranou sutí a hmotami včetně uložení na skládku, 
- veškeré další práce plynoucí z technologického předpisu a z platných předpisů, 
nezahrnuje poplatek za skládku, který se vykazuje v položce 0141** (s výjimkou malého množství bouraného materiálu, kde je možné poplatek zahrnout do jednotkové ceny bourání – tento fakt musí být uveden v doplňujícím textu k položce)</t>
  </si>
  <si>
    <t>116</t>
  </si>
  <si>
    <t>96711</t>
  </si>
  <si>
    <t>VYBOURÁNÍ ČÁSTÍ KONSTRUKCÍ Z BETON DÍLCŮ</t>
  </si>
  <si>
    <t>Úprava území - Odstranění betonových skruží DN=600mm, odvoz a likvidace v režii zhotovitele 
= 4ks*2*3,14*0,30*0,10*1,00 
(Kubatura vypočtena z výkresu D.1.2.2.XX - Nový stav - XX)</t>
  </si>
  <si>
    <t>4*2*3,14*0,3*0,1*1=0,754 [A]</t>
  </si>
  <si>
    <t>položka zahrnuje: 
- veškerou manipulaci s vybouranou sutí a hmotami včetně uložení na skládku, 
- veškeré další práce plynoucí z technologického předpisu a z platných předpisů, 
nezahrnuje poplatek za skládku, který se vykazuje v položce 0141** (s výjimkou malého množství bouraného materiálu, kde je možné poplatek zahrnout do jednotkové ceny bourání – tento fakt musí být uveden v doplňujícím textu k položce)</t>
  </si>
  <si>
    <t>12</t>
  </si>
  <si>
    <t>96713</t>
  </si>
  <si>
    <t>VYBOURÁNÍ ČÁSTÍ KONSTRUKCÍ KAMENNÝCH NA MC</t>
  </si>
  <si>
    <t>Bourací práce - Vybourání obkladu zárubní zdi z kamenného zdiva, včetně očištění a uložení v obvodu stavby pro opětovné použití. 
= 1,10m*0,30m*0,20m+2,20m*0,90m*0,20m (Obklad zárubní zdi) 
= 0,46m3*2,60t/m3=1,20t 
(Kubatura vypočtena z výkresu D.1.2.2.1 - Stávající stav - přehledné výkresy)</t>
  </si>
  <si>
    <t>1,1*0,3*0,2+2,2*0,9*0,2=0,462 [A]</t>
  </si>
  <si>
    <t>967155</t>
  </si>
  <si>
    <t>VYBOURÁNÍ ČÁSTÍ KONSTRUKCÍ BETON S ODVOZEM DO 8KM</t>
  </si>
  <si>
    <t>Bourací práce - Vybourání betonových konstrukcí, včetně odvozu na skládku do vzdálenosti 8mi km. 
= 20,40m*1,50m*(2,80m+3,00m) (Opěry) 
= (7,00m+6,50m)*1,00m*3,70m+(6,00m+7,60m)*1,00m*4,10m (Křídla) 
= 2*21,50m*2,50m*1,00m+(6,70m+5,80m+5,20m+7,30m)*2,00m*1,00m (Základy) 
= (8+10+10+14)*2,00m*0,25m*0,20m+(7,30m+8,00m)*0,25m*1,00m (Schodiště) 
= (8,40m+8,10m)*1,1*0,50m*0,20m (Zpevnění svahu) 
= (1,10m+2,20m)*0,60m*0,10m (Římsa zárubní zdi) 
= 1,10m*0,40m*1,10m+2,20m*0,40m*1,70m (Zárubní zeď) 
= 452,71m3*2,30t/m3=1041,23t 
(Kubatura vypočtena z výkresu D.1.2.2.1 - Stávající stav - přehledné výkresy)</t>
  </si>
  <si>
    <t>20,4*1,5*(2,8+3)+(7+6,5)*1*3,7+(6+7,6)*1*4,1+2*21,5*2,5*1+(6,7+5,8+5,2+7,3)*2*1+(8+10+10+14)*2*0,25*0,2+(7,3+8)*0,25*1+(8,4+8,1)*1,1*0,5*0,2+(1,1+2,2)*0,6*0,1+1,1*0,4*1,1+2,2*0,4*1,7=452,708 [A]</t>
  </si>
  <si>
    <t>967165</t>
  </si>
  <si>
    <t>VYBOURÁNÍ ČÁSTÍ KONSTRUKCÍ ŽELEZOBET S ODVOZEM DO 8KM</t>
  </si>
  <si>
    <t>Bourací práce - Vybourání železobetonových konstrukcí, včetně odvozu na skládku do vzdálenosti 8mi km. 
= (22,10m+21,90m)*0,60m*0,50m (Římsy) 
= 20,40m*7,80m*0,20m (Spádová deska) 
= 19*6,00m*1,00m*0,35m (Prefabrikáty ŽMP-62) 
= 2*20,40m*1,50m*0,40m (Úložné prahy) 
= 109,40m3*2,50t/m3=273,51t 
(Kubatura vypočtena z výkresu D.1.2.2.1 - Stávající stav - přehledné výkresy)</t>
  </si>
  <si>
    <t>(22,1+21,9)*0,6*0,5+20,4*7,8*0,2+19*6*1*0,35+2*20,4*1,5*0,4=109,404 [A]</t>
  </si>
  <si>
    <t>967184</t>
  </si>
  <si>
    <t>VYBOURÁNÍ ČÁSTÍ KONSTRUKCÍ KOVOVÝCH S ODVOZEM DO 5KM</t>
  </si>
  <si>
    <t>Bourací práce - Odstranění ocelového zábradlí se svislou výplní a ocelového dvoumadlového zábradlí, včetně odvozu na skládku do vzdálenosti 5ti km a likvidace v režii zhotovitele. 
= (8,00m+21,60m+21,60m+7,20m)*0,050t/m+(1,80m+4,60m)*0,025t/m 
(Hmotnost vypočtena z výkresu D.1.2.2.1 - Stávající stav - přehledné výkresy)</t>
  </si>
  <si>
    <t>(8+21,6+21,6+7,2)*0,05+(1,8+4,6)*0,025=3,080 [A]</t>
  </si>
  <si>
    <t>33</t>
  </si>
  <si>
    <t>97817</t>
  </si>
  <si>
    <t>ODSTRANĚNÍ MOSTNÍ IZOLACE</t>
  </si>
  <si>
    <t>Bourací práce - Odstranění mostní izolace, včetně odvozu na skládku do vzdálenosti 8mi km a poplatku za skládku 
= (0,40m+19,30m+0,40m)*(0,90m+7,80m+0,90m) 
(Plocha vypočtena z výkresu D.1.2.2.1 - Stávající stav - přehledné výkresy)</t>
  </si>
  <si>
    <t>(0,4+19,3+0,4)*(0,9+7,8+0,9)=192,960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</si>
  <si>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</si>
  <si>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SO 202</t>
  </si>
  <si>
    <t>MOST EV.Č. 1911-2b</t>
  </si>
  <si>
    <t>Poplatky - Uložení stavební suti na skládku, včetně poplatku za uložení 
= 948,99t+289,84t+56,88t+48,67t 
(Viz položky č. 967155, 967165, 11352, 113355)</t>
  </si>
  <si>
    <t>948,99+289,84+56,88+48,67=1 344,380 [A]</t>
  </si>
  <si>
    <t>Bourací práce - Poplatek za skládku - Uložení zeminy na skládku 
= 200,63t+174,80t+89,36t+1501,18t+375,30t 
(Viz položky č. 121105, 113326, 123735, 131735, 131835)</t>
  </si>
  <si>
    <t>200,63+174,8+89,36+1501,18+375,3=2 341,270 [A]</t>
  </si>
  <si>
    <t>Poplatky - Uložení asfaltových vrstev na skládku, včetně poplatku za uložení 
= 40,68t+61,99t 
(Viz položky č. 113135, 113335)</t>
  </si>
  <si>
    <t>40,68+61,99=102,670 [A]</t>
  </si>
  <si>
    <t>Příprava území - Kácení keřů a náletových dřevin do průměru 0,10m včetně odstranění pařezů a kořenů, odvoz a likvidace v režii zhotovitele. 
= 71,50m2*1,1+46,50m2*1,1+68,50m2*1,1 
(Plocha vypočtena z výkresu D.1.2.2.1 - Stávající stav - přehledné výkresy)</t>
  </si>
  <si>
    <t>71,5*1,1+46,5*1,1+68,5*1,1=205,150 [A]</t>
  </si>
  <si>
    <t>Příprava území - Kácení stromu do průměru 0,30m včetně odstranění pařezu a kořenů, odvoz a likvidace v režii zhotovitele. 
= 1ks 
(Počet vypočten z výkresu D.1.2.2.1 - Stávající stav - přehledné výkresy)</t>
  </si>
  <si>
    <t>Bourací práce - Vybourání asfaltových vrstev vozovky chodníků  tl. 80mm, 50mm nebo 30mm, včetně odvozu na skládku do vzdálenosti 8mi km. 
= (18,30m2+16,20m2+1,00m2)*0,08m+(53,00m2+51,60m2+15,60m2+37,60m2+60,90m2)*0,05m+105,80m2*0,03m 
= 16,95m3*2,40t/m3=40,68t 
(Kubatura vypočtena z výkresu D.1.2.2.1 - Stávající stav - přehledné výkresy)</t>
  </si>
  <si>
    <t>(18,3+16,2+1)*0,08+(53+51,6+15,6+37,6+60,9)*0,05+105,8*0,03=16,949 [A]</t>
  </si>
  <si>
    <t>Dočasná vozovka - Odstranění nezpevněných podkladních vrstev pod betonovými panely tl. 150mm, včetně odvozu a likvidace v režii zhotovitele. 
= 33,00m*4,00m*0,15m 
(Viz položka č. 56335)</t>
  </si>
  <si>
    <t>33*4*0,15=19,800 [A]</t>
  </si>
  <si>
    <t>Dočasný chodník - Odstranění konstrukce dočasného chodníku ze štěrkodrti, včetně odvozu a likvidace v režii zhotovitele. 
= 3,00m*4,00m*0,15m 
(Kubatura vypočtena z výkresu D.1.2.2.XX - Nový stav - XX)</t>
  </si>
  <si>
    <t>3*4*0,15=1,800 [A]</t>
  </si>
  <si>
    <t>113326</t>
  </si>
  <si>
    <t>ODSTRAN PODKL ZPEVNĚNÝCH PLOCH Z KAMENIVA NESTMEL, ODVOZ DO 12KM</t>
  </si>
  <si>
    <t>Bourací práce - Odstranění nezpevněných podkladních vrstev vozovky, včetně odvozu na skládku do vzdálenosti 8mi km. 
= (53,30m2+75,30m2)*0,30m (Silnice) 
= (18,30m2+16,20m2+1,00m2+110,90m2+15,60m2+105,10m2)*0,20m (Chodníky) 
= 92,00m3*1,90t/m3=174,80t 
(Kubatura vypočtena z výkresu  D.1.2.2.1 - Stávající stav - přehledné výkresy)</t>
  </si>
  <si>
    <t>(53,3+75,3)*0,3+(18,3+16,2+1+110,9+15,6+105,1)*0,2=92,000 [A]</t>
  </si>
  <si>
    <t>Bourací práce - Vybourání asfaltových vrstev vozovky  tl. 140mm, včetně odvozu na skládku do vzdálenosti 8mi km. 
= 184,50m2*0,14m 
= 25,83m3*2,40t/m3=61,99t 
(Kubatura vypočtena z výkresu D.1.2.2.1 - Stávající stav - přehledné výkresy)</t>
  </si>
  <si>
    <t>184,5*0,14=25,830 [A]</t>
  </si>
  <si>
    <t>Bourací práce - Odstranění podkladních vrstev z betonu,včetně odvozu na skládku do vzdálenosti 8mi km. 
= 105,80m2*0,20m 
= 21,16m3*2,30t/m3=48,67t 
(Kubatura vypočtena z výkresu  D.1.2.2.1 - Stávající stav - přehledné výkresy)</t>
  </si>
  <si>
    <t>105,8*0,2=21,160 [A]</t>
  </si>
  <si>
    <t>Dočasná vozovka - Odstranění zpevnění plochy z betonových silničních panelů, včetně odvozu a likvidace v režii zhotovitele. 
= 33,00m*3,25m*0,21m 
(Viz položka č. 58303)</t>
  </si>
  <si>
    <t>33*3,25*0,21=22,523 [A]</t>
  </si>
  <si>
    <t>Konstrukce chodníku - Odstranění betonové, obdélníkové, červené, reliéfní dlažby, včetně odvozu na skládku do vzdálenosti 8mi km, včetně poplatku za uložení. 
= (6,60m2+6,30m2)*0,06m*10% 
(Kubatura vypočtena z výkresu D.1.2.2.1 - Stávající stav - přehledné výkresy)</t>
  </si>
  <si>
    <t>(6,6+6,3)*0,06*0,1=0,077 [A]</t>
  </si>
  <si>
    <t>Bourací práce - Rozebrání betonové, obdélníkové, šedé dlažby, včetně včetně očištění a odvozu na skládku investora (KSUS Skalka) do vzdálenosti 10ti km. 
= (1,40m+1,30m)*2,00m*0,06m 
(Kubatura vypočtena z výkresu D.1.2.2.1 - Stávající stav - přehledné výkresy)</t>
  </si>
  <si>
    <t>(1,4+1,3)*2*0,06=0,324 [A]</t>
  </si>
  <si>
    <t>Bourací práce - Vybourání betonového zahradního obrubníku, včetně betonového lože a odvozu na skládku do vzdálenosti 8mi km a poplatku za uložení. 
= 8,30m+8,00m+2,10m 
(Délka vypočtena z výkresu D.1.2.2.1 - Stávající stav - přehledné výkresy)</t>
  </si>
  <si>
    <t>8,3+8+2,1=18,400 [A]</t>
  </si>
  <si>
    <t>Bourací práce - Vybourání betonového chodníkového a silničního obrubníku, včetně betonového lože a odvozu na skládku do vzdálenosti 8mi km. 
= (13+10+14+10)*2,00m+8,70m+5,60m+18,00m+13,60m+1,00m (Chodníkové) 
= 9,50m+11,00m+21,10m+15,90m (Silniční) 
= 3,80m+3,90m (Nájezdové) 
= 206,10m*0,30m*0,40m*2,30t/m3=56,88t 
(Délka vypočtena z výkresu D.1.2.2.1 - Stávající stav - přehledné výkresy)</t>
  </si>
  <si>
    <t>(13+10+14+10)*2+8,7+5,6+18+13,6+1+9,5+11+21,1+15,9+3,8+3,9=206,100 [A]</t>
  </si>
  <si>
    <t>Obrubníky - Odstranění kamenných krajníků, včetně betonového lože a odvozu na skládku do vzdálenosti 8mi km, včetně poplatku za uložení. 
= (3,30m+0,90m+1,00m)*10% 
(Délka vypočtena z výkresu D.1.2.2.1 - Stávající stav - přehledné výkresy)</t>
  </si>
  <si>
    <t>(3,3+0,9+1)*0,1=0,520 [A]</t>
  </si>
  <si>
    <t>Bourací práce - Frézování stávající obrusné vrstvy vozovky tl. 40mm, včetně odvozu a likvidace v režii zhotovitele. 
= 210,50m2*0,04m 
= 8,42m3*2,40t/m3=20,21t 
(Kubatura vypočtena z výkresu D.1.2.2.1 - Stávající stav - přehledné výkresy)</t>
  </si>
  <si>
    <t>210,5*0,04=8,420 [A]</t>
  </si>
  <si>
    <t>Konstrukce silnice a chodníku - Úprava spár na obrusné vrstvě, obrusná vrstva bude profrézována 40x20mm, spára bude vyfoukána od zbytků živice 
= 2,70m+5,60m+22,60m+2,60m+4,60m+10,30m+2,60m+2,10m+62,80m+5,10m+3,00m+2*2,70m+4,60m+2*7,10m+2*20,30m+2*19,50m 
(Délka vypočtena z výkresu D.1.2.2.XX - Nový stav - XX)</t>
  </si>
  <si>
    <t>2,7+5,6+22,6+2,6+4,6+10,3+2,6+2,1+62,8+5,1+3+2*2,7+4,6+2*7,1+2*20,3+2*19,5=227,800 [A]</t>
  </si>
  <si>
    <t>Příprava území - Čerpání vody ze stavební jámy - 4 jímky. 
= 4*21dnů*12hod 
(Viz. položka č. 89914)</t>
  </si>
  <si>
    <t>Příprava území - Odhumusování plochy v tl. 150mm, včetně odvozu na skládku do vzdálenosti 8mi km. 
= (9,50m2+71,50m2*1,1+46,50m2*1,1+50,00m2+50,50m2+107,00m2+22,50m2+56,50m2+50,50m2+19,50m2+61,00m2*1,1+68,50m2*1,1+30,50m2)*0,15m 
= 100,31m3*2,00t/m3=200,63t 
(Plocha vypočtena z výkresu D.1.2.2.1 - Stávající stav - přehledné výkresy)</t>
  </si>
  <si>
    <t>(9,5+71,5*1,1+46,5*1,1+50+50,5+107+22,5+56,5+50,5+19,5+61*1,1+68,5*1,1+30,5)*0,15=100,313 [A]</t>
  </si>
  <si>
    <t>Bourací práce -  Výkopové práce v zemině, tř.I, včetně zazubení svahů silničního tělesa a případného pažení, včetně odvozu na skládku do vzdálenosti 8mi km 
= (2,30m+6,30m)*7,50m*0,50m (Sanace aktivní zóny) 
= 2*1,20m*1,20m*1,40m+2*3,00m*1,00m*1,40m (Odvodnění) 
= 44,68m3*2,00t/m3=89,36t 
(Kubatura vypočtena z výkresu D.1.2.2.XX - Nový stav - XX)</t>
  </si>
  <si>
    <t>(2,3+6,3)*7,5*0,5+2*1,2*1,2*1,4+2*3*1*1,4=44,682 [A]</t>
  </si>
  <si>
    <t>Bourací práce - Výkop zeminy tř. I, včetně pažení a odvozu na skládku do vzdálenosti 8mi km (80% výkopu) 
= (52,60m2+50,30m2)*0,05m (Přesypávka) 
= 2*22,00m*3,40m*0,30m (Hutněný polštář) 
= 22,40m*3,40m*1,10m+22,40m*(1,20m*4,00m+4,00m*4,00m/2)+22,40m*(1,20m*4,10m+4,10m*4,10m/2)+3,30m*3,00m*2,40m+3,30m*2,40m*2,40m/2+4,40m*3,00m*2,40m+4,40m*2,40m*2,40m/2+3,30m*3,00m*2,40m+3,30m*2,40m*2,40m/2+4,40m*3,00m*2,40m+4,40m*2,40m*2,40m/2+3,30m*1,50m*1,50m/2+3,70m*2,00m*2,00m/2+4,90m*1,10m*1,10m/2+3,40m*1,90m*1,90m/2+4,40m*1,20m*1,20m/2+3,30m*1,30m*1,30m/2+3,40m*1,80m*1,80m+5,00m*1,10m*1,10m+3,60m*1,90m*1,90m+4,60m*1,30m*1,30m (Konstrukce mostu) 
= 750,59m3*2,00t/m3=1501,18t 
(Kubatura vypočtena z výkresu D.1.2.2.XX - Nový stav - XX)</t>
  </si>
  <si>
    <t>((52,6+50,3)*0,05+2*22*3,4*0,3+22,4*3,4*1,1+22,4*(1,2*4+4*4/2)+22,4*(1,2*4,1+4,1*4,1/2)+3,3*3*2,4+3,3*2,4*2,4/2+4,4*3*2,4+4,4*2,4*2,4/2+3,3*3*2,4+3,3*2,4*2,4/2+4,4*3*2,4+4,4*2,4*2,4/2+3,3*1,5*1,5/2+3,7*2*2/2+4,9*1,1*1,1/2+3,4*1,9*1,9/2+4,4*1,2*1,2/2+3,3*1,3*1,3/2+3,4*1,8*1,8+5*1,1*1,1+3,6*1,9*1,9+4,6*1,3*1,3)*0,8=750,592 [A]</t>
  </si>
  <si>
    <t>131835</t>
  </si>
  <si>
    <t>HLOUBENÍ JAM ZAPAŽ I NEPAŽ TŘ. II, ODVOZ DO 8KM</t>
  </si>
  <si>
    <t>Bourací práce - Výkop zeminy tř. II, včetně pažení a odvozu na skládku do vzdálenosti 8mi km  (20% výkopu) 
= (52,60m2+50,30m2)*0,05m (Přesypávka) 
= 2*22,00m*3,40m*0,30m (Hutněný polštář) 
= 22,40m*3,40m*1,10m+22,40m*(1,20m*4,00m+4,00m*4,00m/2)+22,40m*(1,20m*4,10m+4,10m*4,10m/2)+3,30m*3,00m*2,40m+3,30m*2,40m*2,40m/2+4,40m*3,00m*2,40m+4,40m*2,40m*2,40m/2+3,30m*3,00m*2,40m+3,30m*2,40m*2,40m/2+4,40m*3,00m*2,40m+4,40m*2,40m*2,40m/2+3,30m*1,50m*1,50m/2+3,70m*2,00m*2,00m/2+4,90m*1,10m*1,10m/2+3,40m*1,90m*1,90m/2+4,40m*1,20m*1,20m/2+3,30m*1,30m*1,30m/2+3,40m*1,80m*1,80m+5,00m*1,10m*1,10m+3,60m*1,90m*1,90m+4,60m*1,30m*1,30m (Konstrukce mostu) 
= 187,65m3*2,00t/m3=375,30t 
(Viz položka č. 131735)</t>
  </si>
  <si>
    <t>((52,6+50,3)*0,05+2*22*3,4*0,3+22,4*3,4*1,1+22,4*(1,2*4+4*4/2)+22,4*(1,2*4,1+4,1*4,1/2)+3,3*3*2,4+3,3*2,4*2,4/2+4,4*3*2,4+4,4*2,4*2,4/2+3,3*3*2,4+3,3*2,4*2,4/2+4,4*3*2,4+4,4*2,4*2,4/2+3,3*1,5*1,5/2+3,7*2*2/2+4,9*1,1*1,1/2+3,4*1,9*1,9/2+4,4*1,2*1,2/2+3,3*1,3*1,3/2+3,4*1,8*1,8+5*1,1*1,1+3,6*1,9*1,9+4,6*1,3*1,3)*0,2=187,648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</si>
  <si>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</si>
  <si>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Založení - Hutněný polštář z kamenné sypaniny fr. 0/125mm, tl. 0,50m 
= 2*22,00m*3,40m*0,30m 
(Kubatura vypočtena z výkresu D.1.2.2.XX - Nový stav - XX)</t>
  </si>
  <si>
    <t>2*22*3,4*0,3=44,880 [A]</t>
  </si>
  <si>
    <t>Úprava území – Nákup a dovoz humózní zeminy 
= (45,00m2+17,00m2+57,50m2+111,00m2+55,50m2+13,00m2+58,00m2+32,50m2+(66,00m2+43,50m2+58,00m2+67,50m2)*1,1)*0,15m 
(Kubatura vypočtena z výkresu D.1.2.2.XX - Nový stav - XX)</t>
  </si>
  <si>
    <t>(45+17+57,5+111+55,5+13+58+32,5+(66+43,5+58+67,5)*1,1)*0,15=97,200 [A]</t>
  </si>
  <si>
    <t>Příprava území - Obsyp betonových skruží štěrkem. 
= 4ks*1,0m2*1,00m 
(Viz. položka č. 89914)</t>
  </si>
  <si>
    <t>Zásyp - Zásyp ze štěrkodrtí fr. 0/63mm, včetně hutnění 
= 5,90m*6,20m*0,20m+5,80m*6,20m*0,20m 
+(5,90m+5,80m)*((0,50m+1,20m+2,60m)*1,80m+1,80m*1,80m/2+(0,50m+1,20m+2,60m)*1,90m+1,90m*1,90m/2)+7,50m*((0,50m+1,20m+2,60m)*1,60m+1,60m*1,60m/2+(0,50m+1,20m+2,60m)*1,70m+1,70m*1,70m/2) 
+3,30m*((1,00m+0,60m+0,50m)*1,80m+1,80m*1,80m/2)+0,80m*((0,60m+0,50m)*1,80m+1,80m*1,80m/2) 
+4,40m*((1,00m+0,60m+0,30m)*1,90m+1,90m*1,90m/2)+0,80m*((0,60m+0,30m)*1,90m+1,90m*1,90m/2) 
+3,30m*((1,00m+0,60m+0,50m)*1,80m+1,80m*1,80m/2)+0,80m*((0,60m+0,50m)*1,80m+1,80m*1,80m/2) 
+4,40m*((1,00m+0,60m+0,40m)*1,90m+1,90m*1,90m/2)+0,80m*((0,60m+0,40m)*1,90m+1,90m*1,90m/2) 
(Kubatura vypočtena z výkresů D.1.2.2.XX - Nový stav - XX)</t>
  </si>
  <si>
    <t>5,9*6,2*0,2+5,8*6,2*0,2+(5,9+5,8)*((0,5+1,2+2,6)*1,8+1,8*1,8/2+(0,5+1,2+2,6)*1,9+1,9*1,9/2)+7,5*((0,5+1,2+2,6)*1,6+1,6*1,6/2+(0,5+1,2+2,6)*1,7+1,7*1,7/2)+3,3*((1+0,6+0,5)*1,8+1,8*1,8/2)+0,8*((0,6+0,5)*1,8+1,8*1,8/2)+4,4*((1+0,6+0,3)*1,9+1,9*1,9/2)+0,8*((0,6+0,3)*1,9+1,9*1,9/2)+3,3*((1+0,6+0,5)*1,8+1,8*1,8/2)+0,8*((0,6+0,5)*1,8+1,8*1,8/2)+4,4*((1+0,6+0,4)*1,9+1,9*1,9/2)+0,8*((0,6+0,4)*1,9+1,9*1,9/2)=463,254 [A]</t>
  </si>
  <si>
    <t>Zásyp - Zásyp zeminou vhodnou do násypu, včetně hutnění. 
= 20,90m*3,40m*1,00m 
+2*19,20m*(0,50m*1,90m+1,20m*2,60m+2,60m*2,60m/2) 
+2,70m*1,00m*0,10m+3,30m*(0,60m*0,50m+0,50m*0,50m/2)+0,60m*1,00m*0,50m+0,80m*(0,60m*0,50m+0,50m*0,50m/2) 
+4,20m*(0,60m*0,30m+0,30m*0,30m/2)+0,60m*1,00m*0,30m+0,80m*(0,60m*0,30m+0,30m*0,30m/2) 
+2,70m*1,00m*0,10m+3,30m*(0,60m*0,50m+0,50m*0,50m/2)+0,60m*1,00m*0,50m+0,80m*(0,60m*0,50m+0,50m*0,50m/2) 
+3,80m*(0,60m*0,40m+0,40m*0,40m/2)+0,60m*1,00m*0,40m+0,80m*(0,60m*0,40m+0,40m*0,40m/2) 
+0,60m*(0,60m*2,40m+2*2,40m*2,40m/2)+2,70m*(0,60m*1,50m+1,50m*1,50m/2)+3,30m*(1,20m*1,90m+1,90m*1,90m/2)+5,50m*(1,20m*1,10m+1,10m*1,10m/2)+3,20m*(1,20m*2,00m+2,00m*2,00m/2)+3,80m*(0,60m*1,30m+1,30m*1,30/2)+0,60m*(0,60m*2,30m+2*2,30m*2,30m/2) 
+0,60m*(0,60m*2,40m+2*2,40m*2,40m/2)+2,70m*(0,60m*1,40m+1,40m*1,40m/2)+3,20m*(1,20m*1,80m+1,80m*1,80m/2)+5,50m*(1,20m*1,00m+1,00m*1,00m/2)+3,30m*(1,20m*1,90m+1,90m*1,90m/2)+3,80m*(0,60m*1,30m+1,30m*1,30m/2)+0,60m*(0,60m*2,30m+2*2,30m*2,30m/2) 
(Kubatura vypočtena z výkresů D.1.2.2.XX - Nový stav - XX)</t>
  </si>
  <si>
    <t>20,9*3,4*1+2*19,2*(0,5*1,9+1,2*2,6+2,6*2,6/2)+2,7*1*0,1+3,3*(0,6*0,5+0,5*0,5/2)+0,6*1*0,5+0,8*(0,6*0,5+0,5*0,5/2)+4,2*(0,6*0,3+0,3*0,3/2)+0,6*1*0,3+0,8*(0,6*0,3+0,3*0,3/2)+2,7*1*0,1+3,3*(0,6*0,5+0,5*0,5/2)+0,6*1*0,5+0,8*(0,6*0,5+0,5*0,5/2)+3,8*(0,6*0,4+0,4*0,4/2)+0,6*1*0,4+0,8*(0,6*0,4+0,4*0,4/2)+0,6*(0,6*2,4+2*2,4*2,4/2)+2,7*(0,6*1,5+1,5*1,5/2)+3,3*(1,2*1,9+1,9*1,9/2)+5,5*(1,2*1,1+1,1*1,1/2)+3,2*(1,2*2+2*2/2)+3,8*(0,6*1,3+1,3*1,3/2)+0,6*(0,6*2,3+2*2,3*2,3/2)+0,6*(0,6*2,4+2*2,4*2,4/2)+2,7*(0,6*1,4+1,4*1,4/2)+3,2*(1,2*1,8+1,8*1,8/2)+5,5*(1,2*1+1*1/2)+3,3*(1,2*1,9+1,9*1,9/2)+3,8*(0,6*1,3+1,3*1,3/2)+0,6*(0,6*2,3+2*2,3*2,3/2)=477,232 [A]</t>
  </si>
  <si>
    <t>Odvodnění - Zásyp uličních vpustí zeminou vhodnou do násypu, včetně hutnění 
= 2*(1,20m*1,20m-0,40m*0,40m)*1,40m 
(Kubatura vypočtena z výkresu D.1.2.2.2.XX - Nový stav - XX)</t>
  </si>
  <si>
    <t>3*(1,2*1,2-0,4*0,4)*1,4=5,376 [A]</t>
  </si>
  <si>
    <t>Odvodnění - Obsyp plastových trub ze štěrkopísku a zásyp zeminou vhodnou do násypu, včetně hutnění 
= (3,00m+3,00m)*1,00m*1,40m+1,90m*1,00m*1,60m 
(Kubatura vypočtena z výkresu D.1.2.2.2.XX - Nový stav - XX)</t>
  </si>
  <si>
    <t>(3+3)*1*1,4+1,9*1*1,6=11,440 [A]</t>
  </si>
  <si>
    <t>Založení - Úprava zhutnění základové spáry v zeminách tř.I 
= 2*21,40m*2,80m 
(Plocha vypočtena z výkresu D.1.2.02.XX - Nový stav - XX)</t>
  </si>
  <si>
    <t>2*21,4*2,8=119,840 [A]</t>
  </si>
  <si>
    <t>Konstrukce vozovky, chodníku - Úprava parapláně, zemní pláně, podloží násypového tělesa včetně hutnění v zeminách tř.I (silniční těleso) 
= 4,80m*0,50m+10,90m*1,00m+7,30m*8,00m+11,30m*8,00m+4,90m*1,00m (Silnice) 
= 23,70m2+47,10m2+28,80m2+49,00m2+15,60m2+139,60m2+1,30m2 (Chodníky) 
(Plocha vypočtena z výkresu D.1.2.2.XX - Nový stav - XX)</t>
  </si>
  <si>
    <t>4,8*0,5+10,9*1+7,3*8+11,3*8+4,9*1+23,7+47,1+28,8+49+15,6+139,6+1,3=472,100 [A]</t>
  </si>
  <si>
    <t>Schodiště - Úprava zhutnění základové spáry v zeminách tř.I. 
= 3,30m*(8,60m+8,60m)*1,13 
(Plocha vypočtena z výkresu D.1.2.2.XX - Nový stav - XX)</t>
  </si>
  <si>
    <t>3,3*(8,6+8,6)*1,13=64,139 [A]</t>
  </si>
  <si>
    <t>Založení - Úprava zhutnění základové spáry v zeminách tř.II 
= 2*22,00m*3,40m 
(Plocha vypočtena z výkresu D.1.2.2.XX - Nový stav - XX)</t>
  </si>
  <si>
    <t>2*22*3,4=149,600 [A]</t>
  </si>
  <si>
    <t>Konstrukce silnice - Úprava zemní pláně včetně hutnění v zeminách tř.II (Kamenitá sypanina) 
= (2,30m+6,30m)*7,50m 
(Plocha vypočtena z výkresu D.1.2.2.XX - Nový stav - XX)</t>
  </si>
  <si>
    <t>(2,3+6,3)*7,5=64,500 [A]</t>
  </si>
  <si>
    <t>Úprava území – Srovnání povrchů 
= 45,00m2+17,00m2+57,50m2+111,00m2+55,50m2+13,00m2+58,00m2+32,50m2+(66,00m2+43,50m2+58,00m2+67,50m2)*1,1 
(Plocha vypočtena z výkresu D.1.2.2.XX - Nový stav - XX)</t>
  </si>
  <si>
    <t>45+17+57,5+111+55,5+13+58+32,5+(66+43,5+58+67,5)*1,1=648,000 [A]</t>
  </si>
  <si>
    <t>Úprava území – Rozprostření humózní zeminy ve svahu tl. 150mm včetně urovnání 
= (66,00m2+43,50m2+58,00m2+67,50m2)*1,1 
(Plocha vypočtena z výkresu D.1.2.2.XX - Nový stav - XX)</t>
  </si>
  <si>
    <t>(66+43,5+58+67,5)*1,1=258,500 [A]</t>
  </si>
  <si>
    <t>Úprava území – Rozprostření humózní zeminy v rovině tl. 150mm včetně urovnání 
= 45,00m2+17,00m2+57,50m2+111,00m2+55,50m2+13,00m2+58,00m2+32,50m2 
(Plocha vypočtena z výkresu D.1.2.2.XX - Nový stav - XX)</t>
  </si>
  <si>
    <t>45+17+57,5+111+55,5+13+58+32,5=389,500 [A]</t>
  </si>
  <si>
    <t>Úprava území – Založení trávníku ručním výsevem protierozní směsi, včetně uválcování a 1 pokosení  
= 45,00m2+17,00m2+57,50m2+111,00m2+55,50m2+13,00m2+58,00m2+32,50m2+(66,00m2+43,50m2+58,00m2+67,50m2)*1,1 
(Plocha vypočtena z výkresu D.1.2.2.XX - Nový stav - XX)</t>
  </si>
  <si>
    <t>Úprava území – Kosení, odplevelení a zálivka trávníků po dobu dle požadavků investora a SoD 
= 45,00m2+17,00m2+57,50m2+111,00m2+55,50m2+13,00m2+58,00m2+32,50m2+(66,00m2+43,50m2+58,00m2+67,50m2)*1,1 
(Plocha vypočtena z výkresu D.1.2.2.XX - Nový stav - XX)</t>
  </si>
  <si>
    <t>Úprava území – Náhradní výsadba keřů s balem, včetně vyhloubení jamky, zásypu zahradnickým substrátem, hnojiva, mulčovací kůry. 
= 11ks (Hlohyně šarlatová) 
= 11ks (Ptačí zob obecný) 
(Počet vypočten z výkresu D.1.2.2.XX - Nový stav - XX)</t>
  </si>
  <si>
    <t>11+11=22,000 [A]</t>
  </si>
  <si>
    <t>Přechodová oblast mostu - Obsyp drenážních trubek mezerovitým betonem. 
= 19,20m*0,30m*(1,60m+1,70m) 
(Kubatura vypočtena z výkresu D.1.2.2.XX - Nový stav - XX)</t>
  </si>
  <si>
    <t>19,2*0,3*(1,6+1,7)=19,008 [A]</t>
  </si>
  <si>
    <t>Přechodová oblast mostu - Filtrační geotextilie 300g/m2. 
= 19,20m*(2*0,40m+1,60m+1,70m) 
(Plocha vypočtena z výkresu D.1.2.2.XX - Nový stav - XX)</t>
  </si>
  <si>
    <t>19,2*(2*0,4+1,6+1,7)=78,720 [A]</t>
  </si>
  <si>
    <t>Sanace podloží silnice -  Kamenitá sypanina z drceného kameniva fr. 0/250mm v tl. 500mm 
Pokud by nebyly splněny požadované parametry na zemní pláni - bude přistoupeno k návrhu sanace aktivní zóny na základě naměřených výsledků zatěžovacích zkoušek. Na základě návrhu sanace proveden nejprve zkušební zkušení úsek. Rozměr zkušebního úseku určí TDI. Počet zkoušek určí TDI 
= (2,30m+6,30m)*7,50m*0,50m 
(Plocha vypočtena z výkresů D.1.2.2.XX - Nový stav - XX)</t>
  </si>
  <si>
    <t>(2,3+6,3)*7,5*0,5=32,250 [A]</t>
  </si>
  <si>
    <t>21461C</t>
  </si>
  <si>
    <t>SEPARAČNÍ GEOTEXTILIE DO 300G/M2</t>
  </si>
  <si>
    <t>Dočasný chodník - Separační geotextílie 300g/m2 
= 3,00m*4,00m 
(Plocha vypočtena z výkresu D.1.2.2.XX - Nový stav - XX)</t>
  </si>
  <si>
    <t>3*4=12,000 [A]</t>
  </si>
  <si>
    <t>Pažící záporová stěna - Ocelové válcované nosníky HEB 160 vložené do předvrtaných otvorů O300mm, včetně  odvozu a likvidace v režii zhotovitele 
= (5+5)*7,50m*0,043t/m 
(Hmotnost vypočtena z výkresu D.1.2.2.XX - Nový stav - XX)</t>
  </si>
  <si>
    <t>(5+5)*7,5*0,043=3,225 [A]</t>
  </si>
  <si>
    <t>Pažící záporová stěna - Převázka svařená z ocelových profilů, roznášecí desky, závitové tyčové kotvy, kotvení a příslušenství, včetně 2x montáže a odvozu a likvidace v režii zhotovitele 
= 4*3,50m*0,0224t/m+6*0,0141t/ks+3*(8,50m+8,50m)*0,00653t/m+6*13,00m*0,00653t/m 
(Hmotnost vypočtena z výkresu D.1.2.2.XX - Nový stav - XX)</t>
  </si>
  <si>
    <t>4*3,5*0,0224+6*0,0141+3*(8,5+8,5)*0,00653+6*13*0,00653=1,241 [A]</t>
  </si>
  <si>
    <t>Pažící záporová stěna - Dřevěné pažiny z fošen tl. min. 10cm + vyklínování, včetně odvozu a likvidace v režii zhotovitele 
= (5+5)*1,00m*5,00m 
(Plocha vypočtena z výkresu D.1.2.2.XX - Nový stav - XX)</t>
  </si>
  <si>
    <t>(5+5)*1*5=50,000 [A]</t>
  </si>
  <si>
    <t>Pažící záporová stěna - Vrty pro závitové tyčové kotvy do tělesa komunikace 
= 3*(7,50m+7,50m) 
(Délka vypočtena z výkresu D.1.2.2.XX - Nový stav - XX)</t>
  </si>
  <si>
    <t>3*(7,5+7,5)=45,000 [A]</t>
  </si>
  <si>
    <t>Římsy - Vrty pro ukotvení říms DN=28mm, dl. 170mm. 
= (19ks+19ks)*0,170m 
(Délka vypočtena z výkresu D.1.2.02.XX - Nový stav - XX)</t>
  </si>
  <si>
    <t>(19+19)*0,17=6,460 [A]</t>
  </si>
  <si>
    <t>Pažící záporová stěna - Vrty pro závitové tyčové kotvy skrz betonová křídla mostu 
= 2*3*1,00m 
(Délka vypočtena z výkresu D.1.2.2.XX - Nový stav - XX)</t>
  </si>
  <si>
    <t>Pažící záporová stěna - Vrty pro ocelové zápory O300mm 
= (5+5)*7,50m 
(Délka vypočtena z výkresů D.1.2.2.XX - Nový stav - XX)</t>
  </si>
  <si>
    <t>(5+5)*7,5=75,000 [A]</t>
  </si>
  <si>
    <t>Pažící záporová stěna - Betonové patky zápor C25/30 
= (5+5)*3,14*(0,15m*0,15m)*2,50m 
(Kubatura vypočtena z výkresu D.1.2.2.XX - Nový stav - XX)</t>
  </si>
  <si>
    <t>(5+5)*3,14*(0,15*0,15)*2,5=1,766 [A]</t>
  </si>
  <si>
    <t>Základy - Železobeton C30/37, včetně hutnění a zarovnání horního povrchu. Dilatační spáry budou vyplněny polystyrenem tl. 20mm. 
= 2*20,90m*2,20m*0,70m+(2,70m+3,80m+2,70m+3,80m)*1,80m*0,40m 
Bednění pro betonáž včetně jeho odstranění a samolepícího drenážního potahu bednění 
= 4*20,90m*0,70m+4*2,20m*0,70m+2*(2,70m+3,80m+2,70m+3,80m)*0,40m+8*1,80m*0,40m=64,68m2 
Polystyren tl. 20mm 
= 2*2,20m*0,70m=3,08m2 
(Kubatura vypočtena z výkresu D.1.2.2.XX - Nový stav - XX)</t>
  </si>
  <si>
    <t>2*20,9*2,2*0,7+(2,7+3,8+2,7+3,8)*1,8*0,4=73,732 [A]</t>
  </si>
  <si>
    <t>Základy - Výztuž z betonářské oceli B500B + provaření po obvodu + vázání drátem. 
= 0,025*73,73m3*7,85t/m3 
(Viz položky č. 272325)</t>
  </si>
  <si>
    <t>0,025*73,73*7,85=14,470 [A]</t>
  </si>
  <si>
    <t>Založení - Tkaná separační/výztužná geotextílie 
= 2*21,40m*2,80m+4*21,40m*0,60m+4*2,80m*0,60m 
(Plocha vypočtena z výkresu D.1.2.2.XX - Nový stav - XX)</t>
  </si>
  <si>
    <t>2*21,4*2,8+4*21,4*0,6+4*2,8*0,6=177,920 [A]</t>
  </si>
  <si>
    <t>Římsy - Kotvy pro uchycení říms k nosné konstrukci M24-6.8 + chemická kotva + motýlek + matice + podložka + PKO. 
= (19ks+19ks)*6kg/ks 
(Hmotnost vypočtena z výkresu D.1.2.02.XX - Nový stav - XX)</t>
  </si>
  <si>
    <t>(19+19)*6=228,000 [A]</t>
  </si>
  <si>
    <t>Římsy - Železobeton C30/37, včetně hutnění a zarovnání horního povrchu, striáže horního povrchu a těsněním pracovních spár. Dilatační spáry budou vyplněny polystyrenem tl. 20mm a PU provazcem a TPT šedé barvy. 
= 2*18,50m*(0,55m*0,25m+0,25m*0,50m) 
Bednění pro betonáž včetně jeho odstranění a samolepícího drenážního potahu bednění 
= 2*18,50*(0,30m+0,50m+0,25m)+8*(0,55m*0,30m+0,25m*0,50m)=41,17m2 
Polystyren tl. 20mm 
= 4*(0,55m*0,30m+0,25m*0,50m)=1,16m2 
PU provazec 
= 4*(0,30m+0,80m+0,50m+0,25m)=7,40m 
TPT šedé barvy 
= 8*(0,30m0,80m+0,50m+0,25m)=14,80m 
Vlys letopočtu výstavby - pryžová matrice 
= 1ks 
(Kubatura vypočtena z výkresu D.1.2.2.XX - Nový stav - XX)</t>
  </si>
  <si>
    <t>2*18,5*(0,55*0,25+0,25*0,5)=9,713 [A]</t>
  </si>
  <si>
    <t>Římsy - Výztuž z betonářské oceli B500B + provaření po obvodu + vázání drátem. 
= 0,025*9,71m3*7,85t/m3 
(Viz položka č. 317325)</t>
  </si>
  <si>
    <t>0,025*9,71*7,85=1,906 [A]</t>
  </si>
  <si>
    <t>Dilatovaná křídla - Železobeton C30/37, včetně hutnění a zarovnání horního povrchu, nátěru pracovních spár spojovacím můstkem a těsněním pracovních spár. Dilatační spáry budou vyplněny polystyrenem tl. 20mm a utěsněny profilovaným PVC těsněním, asfaltovými pásy, PU provazcem a TPT šedé barvy. 
= (2,70m*1,90m+3,80m*2,00m+2,70m*1,90m+3,80m*2,00m)*0,55m 
Bednění pro betonáž opěr včetně jeho odstranění a včetně samolepícího drenážního potahu bednění 
= 2*(2,70m*1,90m+3,80m*2,00m+2,70m*1,90m+3,80m*2,00m)+2*(1,90m+2,00m+1,90m+2,00m)*0,60m=60,28m2 
Profilované PVC těsnění 
= 4*1,90m=7,60m 
PU provazec 
= 4*1,90m=7,60m 
TPT šedé barvy 
= 4*1,90m=7,60m 
Polystyren tl. 20mm 
= 4*1,90m*0,60m=4,56m2 
Spojovací můstek 
= (2,70m+3,80m+2,70m+3,80m)*0,60m=7,80m2 
(Kubatura vypočtena z výkresu D.1.2.2.XX - Nový stav - XX)</t>
  </si>
  <si>
    <t>(2,7*1,9+3,8*2+2,7*1,9+3,8*2)*0,55=14,003 [A]</t>
  </si>
  <si>
    <t>Dilatovaná křídla -  Výztuž z betonářské oceli B500B + provaření po obvodu + vázání drátem. 
= 0,025*14,00m3*7,85t/m3 
(Viz položka č. 327325)</t>
  </si>
  <si>
    <t>0,025*14*7,85=2,748 [A]</t>
  </si>
  <si>
    <t>Opěry, křídla a čelní zídky - Železobeton C30/37, včetně hutnění a zarovnání horního povrchu, nátěru pracovních spár spojovacím můstkem a těsněním pracovních spár. Dilatační spáry budou vyplněny polystyrenem tl. 20mm a utěsněny profilovaným PVC těsněním, asfaltovými pásy, PU provazcem a TPT šedé barvy. 
= 20,30m*0,60m*(3,50m+3,60m)+2*3,50m*0,30m*0,30m/2+2*3,60m*0,30m*0,30m/2+(8,40m2+1,70m2+8,60m2+8,60m2+1,30m2+8,50m2)*0,55m 
Bednění pro betonáž opěr včetně jeho odstranění a včetně samolepícího drenážního potahu bednění 
= 2*20,30m*(3,50m+3,60m)+2*0,70m*(3,50m+3,60m)+2*(8,40m2+1,70m2+8,60m2+8,60m2+1,30m2+8,50m2)+(5,00m+5,20m+4,90m+5,20m)*0,60m=384,58m2 
Profilované PVC těsnění 
= 3,20m+3,30m=6,50m 
PU provazec 
= 3,20m+3,30m=6,50m 
TPT šedé barvy 
= 3,20m+3,30m=6,50m 
Polystyren tl. 20mm 
= (3,50m+3,60m)*0,60m=4,26m2 
Spojovací můstek 
= 2*20,30m*0,60m=24,36m2 
(Kubatura vypočtena z výkresu D.1.2.2.XX - Nový stav - XX)</t>
  </si>
  <si>
    <t>20,3*0,6*(3,5+3,6)+2*3,5*0,3*0,3/2+2*3,6*0,3*0,3/2+(8,4+1,7+8,6+8,6+1,3+8,5)*0,55=107,522 [A]</t>
  </si>
  <si>
    <t>Opěry, křídla a čelní zídky - Výztuž z betonářské oceli B500B + provaření po obvodu + vázání drátem. 
= 0,025*107,52m3*7,85t/m3 
(Viz položka č. 333325)</t>
  </si>
  <si>
    <t>0,025*107,52*7,85=21,101 [A]</t>
  </si>
  <si>
    <t>Schodiště - Železobeton C30/37, včetně hutnění a zarovnání horního povrchu, striáže horního povrchu. Dilatační spáry budou vyplněny polystyrenem tl. 20mm a PU provazcem a TPT šedé barvy. 
= 2,70m*(7,20m+7,20m)*1,13*0,25m 
(Kubatura vypočtena z výkresu D.1.2.2.XX - Nový stav - XX)</t>
  </si>
  <si>
    <t>2,7*(7,2+7,2)*1,13*0,25=10,984 [A]</t>
  </si>
  <si>
    <t>Schodiště - Výztuž z betonářské oceli B500B + provaření po obvodu + vázání drátem. 
= 0,025*10,98m3*7,85t/m3 
(Viz položka č. 431325)</t>
  </si>
  <si>
    <t>0,025*10,98*7,85=2,155 [A]</t>
  </si>
  <si>
    <t>Základy - Podkladní beton pod základy z betonu C12/15 
= 2*22,30m*3,70m*0,15m+(3,90m+5,00m+3,90m+5,00m)*3,00m*0,15m 
(Kubatura vypočtena z výkresu D.1.2.2.XX - Nový stav - XX)</t>
  </si>
  <si>
    <t>2*22,3*3,7*0,15+(3,9+5+3,9+5)*3*0,15=32,763 [A]</t>
  </si>
  <si>
    <t>Přechodová oblast mostu - Podkladní beton pod drenáž z betonu C12/15. 
= 2*19,20m*0,30m*1,90m 
(Kubatura vypočtena z výkresu D.1.2.2.XX - Nový stav - XX)</t>
  </si>
  <si>
    <t>2*19,2*0,3*1,9=21,888 [A]</t>
  </si>
  <si>
    <t>Schodiště - Podkladní beton pod schodiště z betonu C12/15. 
= 3,30m*(8,60m+8,60m)*1,13*0,15m 
(Kubatura vypočtena z výkresu D.1.2.2.XX - Nový stav - XX)</t>
  </si>
  <si>
    <t>3,3*(8,6+8,6)*1,13*0,15=9,621 [A]</t>
  </si>
  <si>
    <t>Úprava území - Lože kamenné dlažby z prostého betonu C25/30 min. tl. 150mm, včetně obetonování dlažby šířky 100mm. 
= (5,60m+5,70m)*0,80m*0,15m*1,20+(5,60m+5,70m)*0,10m*0,25m*1,20 
(Kubatura vypočtena z výkresu D.1.2.2.XX - Nový stav - XX)</t>
  </si>
  <si>
    <t>(5,6+5,7)*0,8*0,15*1,2+(5,6+5,7)*0,1*0,25*1,2=1,966 [A]</t>
  </si>
  <si>
    <t>Odvodnění - Odvodňovací žlab, betonové lože z betonu C25/30-XF3 min. tl. 150mm. 
= 5,00m*0,15m2 
(Kubatura vypočtena z výkresu D.1.2.2.XX - Nový stav - XX)</t>
  </si>
  <si>
    <t>5*0,15=0,750 [A]</t>
  </si>
  <si>
    <t>Izolace - Tvrdá ochrana izolace – železobetonová deska C30/37 tl. 50mm. 
= 19,20m*6,20m*0,05m 
(Kubatura vypočtena z výkresů D.1.2.2.XX - Nový stav - XX)</t>
  </si>
  <si>
    <t>19,2*6,2*0,05=5,952 [A]</t>
  </si>
  <si>
    <t>Izolace – Tvrdá ochrana izolace - výztuž železobetonové desky z KARI sítí. 
= 19,20m*6,20m*0,0031t/m2 
(Viz položka č. 457325)</t>
  </si>
  <si>
    <t>19,2*6,2*0,0031=0,369 [A]</t>
  </si>
  <si>
    <t>Úprava území - Dlažba z lomového kamene tl. 250mm + spáry zatřeny spárovací hmotou. 
= (5,60m+5,70m)*0,80m*0,25m*1,20 
(Kubatura vypočtena z výkresu D.1.2.2.XX - Nový stav - XX)</t>
  </si>
  <si>
    <t>(5,6+5,7)*0,8*0,25*1,2=2,712 [A]</t>
  </si>
  <si>
    <t>56130</t>
  </si>
  <si>
    <t>VOZOVKOVÉ VRSTVY Z MEZEROVITÉHO BETONU</t>
  </si>
  <si>
    <t>Konstrukce silnice - Mezerovitý beton 
= 4,50m2*7,00m 
(Kubatura vypočtena z výkresu D.1.2.2.XX - Nový stav - XX)</t>
  </si>
  <si>
    <t>4,5*7=31,500 [A]</t>
  </si>
  <si>
    <t>Konstrukce silnice - Štěrkodrť ŠDa 0/63mm tl. min. 150mm 
= (45,10m2+68,90m2)*0,16m 
(Kubatura vypočtena z výkresu D.1.2.2.XX - Nový stav - XX)</t>
  </si>
  <si>
    <t>(45,1+68,9)*0,16=18,240 [A]</t>
  </si>
  <si>
    <t>Konstrukce silnice - Štěrkodrť ŠDa 0/32mm tl. min. 150mm 
= (36,10m2+58,60m2)*0,15m 
(Kubatura vypočtena z výkresu D.1.2.2.XX - Nový stav - XX)</t>
  </si>
  <si>
    <t>(36,1+58,6)*0,15=14,205 [A]</t>
  </si>
  <si>
    <t>Konstrukce chodníku - Štěrkodrť ŠDa 0/32mm tl. min. 150mm 
= 91,90m2*0,16m+97,60m2*0,16m+15,60m2*0,15m+142,90m2*0,17m+1,00m2*0,15m 
(Kubatura vypočtena z výkresu D.1.2.2.XX - Nový stav - XX)</t>
  </si>
  <si>
    <t>91,9*0,16+97,6*0,16+15,6*0,15+142,9*0,17+1*0,15=57,103 [A]</t>
  </si>
  <si>
    <t>Dočasná vozovka - Podkladní vrstvy pod betonové silniční panely ze štěrku tl. min. 150mm. 
= 33,00m*4,00m 
(Plocha vypočtena z výkresu D.1.2.2.XX - Nový stav - XX)</t>
  </si>
  <si>
    <t>33*4=132,000 [A]</t>
  </si>
  <si>
    <t>Dočasný chodník - Štěrkodrt ŠDb fr. 0/32 tl. 150mm 
= 3,00m*4,00m 
(Plocha vypočtena z výkresu D.1.2.2.XX - Nový stav - XX)</t>
  </si>
  <si>
    <t>Konstrukce chodníku - Štěrkodrť z recyklovaného kameniva R-MAT 0/16mm tl. 60mm 
= (28,20m2+56,70m2+39,70m2+51,00m2+15,60m2+142,90m2+1,00m2)*0,06m 
(Kubatura vypočtena z výkresu D.1.2.2.XX - Nový stav - XX)</t>
  </si>
  <si>
    <t>(28,2+56,7+39,7+51+15,6+142,9+1)*0,06=20,106 [A]</t>
  </si>
  <si>
    <t>Konstrukce silnice a chodníku - Infiltrační postřik kationaktivní emulzí PI-E (1,00kg/m2) 
= 185,60m2+335,10m2 
(Plocha vypočtena z výkresů D.1.2.2.XX - Nový stav - XX)</t>
  </si>
  <si>
    <t>185,6+335,1=520,700 [A]</t>
  </si>
  <si>
    <t>Konstrukce silnice - Spojovací postřik kationaktivní emulzí PS-E (0,40kg/m2) 
= 185,60m2+211,60m2 
(Plocha vypočtena z výkresů D.1.2.2.XX - Nový stav - XX)</t>
  </si>
  <si>
    <t>185,6+211,6=397,200 [A]</t>
  </si>
  <si>
    <t>Konstrukce silnice - Geokompozit, min. pevnost 70kN/m, umístěna nad opěry mostu 
= 2*7,10m*2,00m 
(Plocha vypočtena z výkresů D.1.2.2.XX - Nový stav - XX)</t>
  </si>
  <si>
    <t>2*7,1*2=28,400 [A]</t>
  </si>
  <si>
    <t>Sanace podloží silnice  - Separační / výztužná geotextílie - pevnost v tahu v příčném i podélném směru 80kN/m a odolnost proti protržení CBR-10kN. 
= (2,30m+6,30m)*(0,50m+7,50m+0,50m)+2*7,50m*0,50m 
(Plocha vypočtena z výkresu D.1.2.2.XX - Nový stav - XX)</t>
  </si>
  <si>
    <t>(2,3+6,3)*(0,5+7,5+0,5)+2*7,5*0,5=80,600 [A]</t>
  </si>
  <si>
    <t>Konstrukce chodníku - Asfaltový beton pro obrusné vrstvy ACO 8 tl. 40mm 
= 28,20m2+56,70m2+39,70m2+51,00m2+15,60m2+142,90m2+1,00m2 
(Plocha vypočtena z výkresu D.1.2.2.XX - Nový stav - XX)</t>
  </si>
  <si>
    <t>28,2+56,7+39,7+51+15,6+142,9+1=335,100 [A]</t>
  </si>
  <si>
    <t>Konstrukce silnice - Asfaltový beton pro obrusné vrstvy ACO 11S tl. 40mm 
= 211,60m2 
(Plocha vypočtena z výkresů D.1.2.02.XX - Nový stav - XX)</t>
  </si>
  <si>
    <t>211,6=211,600 [A]</t>
  </si>
  <si>
    <t>Konstrukce silnice - Asfaltový beton pro ložné vrstvy ACL 16S tl. 60mm 
= 185,60m2 
(Plocha vypočtena z výkresů D.1.2.2.XX - Nový stav - XX)</t>
  </si>
  <si>
    <t>185,6=185,600 [A]</t>
  </si>
  <si>
    <t>Konstrukce silnice - Asfaltový beton pro podkladní vrstvy ACP 22S tl. 50mm 
= 185,60m2 
(Plocha vypočtena z výkresů D.1.2.2.XX - Nový stav - XX)</t>
  </si>
  <si>
    <t>Konstrukce chodníku - Betonová dlažba tl. 60mm, obdélníková, červená, reliéfní, včetně pokládky do lože z hrubého drceného kameniva frakce 6/8 mm tl. 30 mm a vyplnění spár jemným  křemičitým pískem. 
= 2*2,50m*0,40m+0,90m2+(6,60m2+6,30m2)*0,06m*10% 
(Plocha vypočtena z výkresu D.1.2.2.XX - Nový stav - XX)</t>
  </si>
  <si>
    <t>2*2,5*0,4+0,9+(6,6+6,3)*0,06*0,1=2,977 [A]</t>
  </si>
  <si>
    <t>Dočasná vozovka - Zpevnění vozovky z betonových silničích panelů. 
= 33,00m*3,25m 
(Plocha vypočtena z výkresu D.1.2.2.XX - Nový stav - XX)</t>
  </si>
  <si>
    <t>33*3,25=107,250 [A]</t>
  </si>
  <si>
    <t>Konstrukce chodníku - Rozebrání betonové, obdélníkové, červené, reliéfní dlažby, včetně očištění a uložení v obvodu stavby pro opětovné použití. Pokládka do lože z hrubého drceného kameniva frakce 6/8 mm tl. 30 mm, včetně vyplnění spár jemným  křemičitým pískem. 
= (6,60m2+6,30m2)*90% 
(Plocha vypočtena z výkresu D.1.2.2.1 - Stávající stav - přehledné výkresy)</t>
  </si>
  <si>
    <t>(6,6+6,3)*0,9=11,610 [A]</t>
  </si>
  <si>
    <t>Izolace - Nátěry Np+2xNa na styku se zeminou. 
= 2*20,90m*(2*0,70m+2*0,80m)+4*2,30m*(0,70m+0,30m) (Základy) 
= 2*20,30m*(0,60m+1,40m) (Opěry) 
= 4,70m2+3,00m2+3,00m*0,55m+5,80m2+3,00m2+3,10m*0,55m+5,90m2+2,90m2+2,80m*0,55m+4,80m2+3,00m2+3,00m*0,55m (Křídla) 
= 8*1,80m*0,40m+2,70m*(2*0,40m+1,00m+1,40m+0,30m)+3,80m2+0,55m*1,90m+3,80m*(2*0,40m+1,00m+1,50m+0,30m)+4,50m2+0,55m*2,00m+2,70m*(2*0,40m+1,00m+1,40m+0,30m)+3,70m2+0,55m*1,90m+3,80m*(2*0,40m+1,00m+1,50m+0,30m)+4,60m2+0,55m*2,00m (Dilatovaná křídla) 
= 4*(0,55m*0,25m+0,25m*0,50m)+(1,10m+1,10m+1,00m+1,10m)*0,50m (Římsy) 
(Plocha vypočtena z výkresu D.1.2.2.XX - Nový stav - XX)</t>
  </si>
  <si>
    <t>2*20,9*(2*0,7+2*0,8)+4*2,3*(0,7+0,3)+2*20,3*(0,6+1,4)+4,7+3+3*0,55+5,8+3+3,1*0,55+5,9+2,9+2,8*0,55+4,8+3+3*0,55+8*1,8*0,4+2,7*(2*0,4+1+1,4+0,3)+3,8+0,55*1,9+3,8*(2*0,4+1+1,5+0,3)+4,5+0,55*2+2,7*(2*0,4+1+1,4+0,3)+3,7+0,55*1,9+3,8*(2*0,4+1+1,5+0,3)+4,6+0,55*2+4*(0,55*0,25+0,25*0,5)+(1,1+1,1+1+1,1)*0,5=331,555 [A]</t>
  </si>
  <si>
    <t>Izolace - Natavené asfaltové izolační pásy na penetračně adhezní nátěr. 
= 19,20m*6,20m (Mostovka) 
= 2*6,40m*0,55m+1,20m2+0,80m2 (Čelní zídky) 
= (2,70m+2,90m+2,90m+2,70m)*(0,55m+0,50m) (Křídla) 
= (2,70m+3,80m+2,70m+3,80m)*(0,55m+0,50m) (Dilatovaná křídla) 
= 2*(0,50m+19,20m+0,50m)*2,20m (Opěry) 
(Plocha vypočtena z výkresů D.1.2.2.XX - Nový stav - XX)</t>
  </si>
  <si>
    <t>19,2*6,2+2*6,4*0,55+1,2+0,8+(2,7+2,9+2,9+2,7)*(0,55+0,5)+(2,7+3,8+2,7+3,8)*(0,55+0,5)+2*(0,5+19,2+0,5)*2,2=242,370 [A]</t>
  </si>
  <si>
    <t>Přechodová oblast mostu - Těsnící vrstva - PVC fólie, tl. 2 mm, se zabudovaným skelným rounem. 
= 2*4,50m*19,20m 
(Plocha vypočtena z výkresu D.1.2.2.XX - Nový stav - XX)</t>
  </si>
  <si>
    <t>2*4,5*19,2=172,800 [A]</t>
  </si>
  <si>
    <t>Izolace - Natavené asfaltové izolační pásy s kovovou vložkou – ochrana izolace pod římsami na mostovce a na křídlech. 
= 2*18,50m*(0,55m+0,50m) 
(Plocha vypočtena z výkresů D.1.2.2.XX - Nový stav - XX)</t>
  </si>
  <si>
    <t>2*18,5*(0,55+0,5)=38,850 [A]</t>
  </si>
  <si>
    <t>Izolace - Separační fólie. 
= 19,20m*6,20m 
(Plocha vypočtena z výkresů D.1.2.2.XX - Nový stav - XX)</t>
  </si>
  <si>
    <t>19,2*6,2=119,040 [A]</t>
  </si>
  <si>
    <t>Izolace - Ochranná geotextílie 900g/m2. 
= 19,20m*6,20m (Mostovka) 
= 1,20m2+0,80m2 (Čelní zídky) 
= 5,80m2+7,10m2+7,10m2+4,80m2 (Křídla) 
= (2,70m*1,90m+3,80m*2,00m+2,70m*1,90m+3,80m*2,00m) (Dilatovaná křídla) 
= 2*(0,50m+19,20m+0,50m)*2,20m (Opěry) 
(Plocha vypočtena z výkresů D.1.2.2.XX - Nový stav - XX)</t>
  </si>
  <si>
    <t>19,2*6,2+1,2+0,8+5,8+7,1+7,1+4,8+(2,7*1,9+3,8*2+2,7*1,9+3,8*2)+2*(0,5+19,2+0,5)*2,2=260,180 [A]</t>
  </si>
  <si>
    <t>Přechodová oblast mostu - Těsnící vrstva - ochranná geotextilie 1200g/m2. 
= 2*2*4,50m*19,20m 
(Plocha vypočtena z výkresu D.1.2.2.XX - Nový stav - XX)</t>
  </si>
  <si>
    <t>2*2*4,5*19,2=345,600 [A]</t>
  </si>
  <si>
    <t>Římsy - Nátěr říms čirým hydrofobním nátěrem, 2 vrstvy. 
= 2*18,50m*(0,80m+0,50m+0,25m) 
(Plocha vypočtena z výkresu D.1.2.2.XX - Nový stav - XX)</t>
  </si>
  <si>
    <t>2*18,5*(0,8+0,5+0,25)=57,350 [A]</t>
  </si>
  <si>
    <t>Schodiště - Nátěr schodiště čirým hydrofobním nátěrem, 2 vrstvy. 
= (11+11+11+11)*2,00m*(0,30m+0,16m)+2*0,90m*2,00m+2*(7,20m+7,20m)*1,13*0,30m 
(Plocha vypočtena z výkresu D.1.2.2.XX - Nový stav - XX)</t>
  </si>
  <si>
    <t>(11+11+11+11)*2*(0,3+0,16)+2*0,9*2+2*(7,2+7,2)*1,13*0,3=53,843 [A]</t>
  </si>
  <si>
    <t>Odvodnění - Přípojky uličních vpustí a odvodňovacího žlabu, plastové trouby DN=150mm vhodné do dynamicky zatížených konstrukcí, které budou uloženy na pískový podsyp tl.100mm 
= 3,00m+3,00m+1,90m 
(Délka vypočtena z výkresu D.1.2.2.XX - Nový stav - XX)</t>
  </si>
  <si>
    <t>3+3+1,9=7,900 [A]</t>
  </si>
  <si>
    <t>Přechodová oblast mostu - Drenážní PE trouba DN=150mm perforovaná v horní polovině, vhodná do dynamicky namáhaných oblastí, včetně tvarovek pro napojení do vyústek. 
= 2*20,20m 
(Délka vypočtena z výkresu D.1.2.2.XX - Nový stav - XX)</t>
  </si>
  <si>
    <t>2*20,2=40,400 [A]</t>
  </si>
  <si>
    <t>Opěry a křídla a čelní zídky - Kabelové plastové chráníčky D=40mm, včetně zavíčkování konců a spojování. 
= 11,00m 
(Délka vypočtena z výkresu D.1.2.2.XX - Nový stav - XX)</t>
  </si>
  <si>
    <t>11=11,000 [A]</t>
  </si>
  <si>
    <t>Římsy - Kabelové plastové chráníčky 75/61, včetně zavíčkování konců. 
= 2*18,50m+2*0,50m 
(Délka vypočtena z výkresu D.1.2.2.XX - Nový stav - XX)</t>
  </si>
  <si>
    <t>2*18,5+2*0,50=38,000 [A]</t>
  </si>
  <si>
    <t>Odvodnění - Uliční vpusti z betonových dílců (litinový poklop, vyrovnávací prstence, kalový koš, skruže a dno s kalovým protorem), včetně úpravy základové spáry a podkladního betonu C12/15 tl. 150mm. 
= 2ks 
(Počet vypočten z výkresu D.1.2.2.XX - Nový stav - XX)</t>
  </si>
  <si>
    <t>Odvodnění - Odvodňovací žlab z polymerbetonu, opatřen demontovatelnou mříží z kompozitního materiáu, kterou lze přikotvit. Odvodňovací žlab bude šířky min. 200mm, délky 5,00m. 
= 1ks 
(Počet vypočten z výkresu D.1.2.2.XX - Nový stav - XX)</t>
  </si>
  <si>
    <t>Příprava území - Dodávka a osazení betonových skruží DN=600mm délky 1,00m pro čerpání vody (položka obsahuje nákup skruží a dopravu na místo stavby a montáž). 
= 4ks 
(Počet vypočten z výkresů D.1.2.2.XX - Nový stav - XX)</t>
  </si>
  <si>
    <t>89922</t>
  </si>
  <si>
    <t>VÝŠKOVÁ ÚPRAVA MŘÍŽÍ</t>
  </si>
  <si>
    <t>Konstrukce silnice - Výšková úprava mříže uliční vpusti 
= 1ks 
(Počet vypočten z výkresu D.1.2.2.XX - Nový stav - XX)</t>
  </si>
  <si>
    <t>- položka výškové úpravy zahrnuje všechny nutné práce a materiály pro zvýšení nebo snížení zařízení (včetně nutné úpravy stávajícího povrchu vozovky nebo chodníku).</t>
  </si>
  <si>
    <t>Ocelové zábradlí se dvěma výplňovými pruty - opatřeno PKO, barva RAL, kotevní šrouby + drobný spojovací materiál z nerezové oceli třídy A4, kotveno do předvrtaných otvorů na chem. kotvu. Kotevní desky podlity plastmaltou na bázi epoxidů 
= 2*7,20m*1,13 
Systém protikorozní ochrany ocelového zábradlí 
- Příprava povrchů – moření v kyselině Be 
- Podklad – ocel žárově zinkovaná ponorem tl. 85 µm 
- Příprava povrchu – jemné otryskání povrchu pro zdrsnění a odmaštění 
- 1x Základní nátěr epoxidový se zinkovým prachem a se zaručenou přilnavostí na kovové povlaky s nominální tloušťkou jedné vrstvy 80 µm 
- 2x Vrchní nátěr epoxidový s nominální tloušťkou jedné vrstvy 80 µm. Odstín barvy RAL dle požadavku investora. 
- Nátěrový systém má celkovou nominální tloušťku 240 µm 
= 2*7,20m*1,13*1,13*(0,24m+2ks*0,16m)+8ks*(0,24m*1,02m+2*0,22m*0,22m+4*0,02m*0,22m)+4*0,16m*0,93m = 13,77m2 
Hmotnost ocelového zábradlí 
= 2*7,20m*1,13*1,13*(6,51kg/m+2ks*3,40kg/m)+8ks*(6,51kg/m*1,02m+4,15kg/ks)+4*3,40kg/m*0,93m = 343,71kg › 21,12kg/m' 
Jádrové vrty průměru 14mm a délky 175mm 
= 8*4ks = 32ks 
Chemické kotvy 
= 8*4*(pí*0,011m*0,011m*0,175m-pí*0,0052m*0,0052m*0,165m) = 0,002m3 
Nerez. kotevní šrouby průměru 12mm a délky 220mm + drobný spoj. materiál 
= 8*4ks = 32ks 
Epoxidová plastmalta 
= 8*0,02m*0,25m*0,25m = 0,01m3 
(Délka vypočtena z výkresu D.1.2.02.XX - Nový stav - XX)</t>
  </si>
  <si>
    <t>2*7,2*1,13=16,272 [A]</t>
  </si>
  <si>
    <t>Ocelové zábradlí se svislou výplní opatřeno PKO, barva RAL, kotevní šrouby + drobný spojovací materiál z nerezové oceli třídy A4, kotveno do předvrtaných otvorů na chem. kotvu. Kotevní desky podlity plastmaltou na bázi epoxidů 
= 2*18,10m 
Systém protikorozní ochrany ocelového zábradlí 
- Příprava povrchů – moření v kyselině Be 
- Podklad – ocel žárově zinkovaná ponorem tl. 85 µm 
- Příprava povrchu – jemné otryskání povrchu pro zdrsnění a odmaštění 
- 1x Základní nátěr epoxidový se zinkovým prachem a se zaručenou přilnavostí na kovové povlaky s nominální tloušťkou jedné vrstvy 80 µm 
- 2x Vrchní nátěr epoxidový s nominální tloušťkou jedné vrstvy 80 µm. Odstín barvy RAL dle požadavku investora. 
- Nátěrový systém má celkovou nominální tloušťku 240 µm 
= (10,90m+6,90m+10,90m+6,90m)*(0,24m+2ks*0,16m)+20ks*(0,24m*1,02m+2*0,22m*0,22m+4*0,02m*0,22m)+252ks*0,08m*0,78m+4*0,16m*0,93m = 43,44m2 
Hmotnost ocelového zábradlí 
= (10,90m+6,90m+10,90m+6,90m)*(6,51kg/m+2ks*3,40kg/m)+20ks*(6,51kg/m*1,02m+4,15kg/ks)+252ks*2,36kg/m*0,78m+4*3,40kg/m*0,93m = 1166,17kg › 32,22kg/m' 
Jádrové vrty průměru 14mm a délky 175mm 
= 20*4ks = 80ks 
Chemické kotvy 
= 20*4*(pí*0,011m*0,011m*0,175m-pí*0,0052m*0,0052m*0,165m) = 0,004m3 
Nerez. kotevní šrouby průměru 12mm a délky 220mm + drobný spoj. materiál 
= 20*4ks = 80ks 
Epoxidová plastmalta 
= 20*0,02m*0,25m*0,25m = 0,025m3 
(Délka vypočtena z výkresů D.1.2.02.XX - Nový stav - XX)</t>
  </si>
  <si>
    <t>2*18,1=36,200 [A]</t>
  </si>
  <si>
    <t>Dopravní značení a zařízení - Dodávka a montáž nového dopravního značení včetně nerezového spojovacího materiálu třídy A4. 
„Ev.č.mostu“ - 1ks 
= 1ks 
(Počet vypočten z výkresu D.1.2.2.5 - Nový stav - Situace dopravního značení)</t>
  </si>
  <si>
    <t>Bourací práce - Odstranění stávajícího dopravního značení, včetně uložení v obvodu stavby pro opětovné osazení. 
„Ev.č.mostu“ - 1ks 
A 7b - „Pozor, zpomalovycí práh“ - 1ks 
B 20a-30 - „Nejvyšší povolená rychlost“ - 1ks 
B 20b-30 - „Konec nejvyšší povolené rychlosti“ - 1ks 
E 1 - „Počet“ - 1ks 
IP 6 - „Přechod pro chodce“ - 2ks 
= 1ks+1ks+1ks+1ks+1ks+2ks 
(Počet vypočten z výkresu D.1.2.2.5 - Nový stav - Situace dopravního značení)</t>
  </si>
  <si>
    <t>1+1+1+1+1+2=7,000 [A]</t>
  </si>
  <si>
    <t>Dopravní značení a zařízení - Přesun a montáž stávajících dopravního značení včetně nerezového spojovacího materiálu třídy A4. 
„Ev.č.mostu“ - 1ks 
A 7b - „Pozor, zpomalovycí práh“ - 1ks 
B 20a-30 - „Nejvyšší povolená rychlost“ - 1ks 
B 20b-30 - „Konec nejvyšší povolené rychlosti“ - 1ks 
E 1 - „Počet“ - 1ks 
IP 6 - „Přechod pro chodce“ - 2ks 
= 1ks+1ks+1ks+1ks+1ks+2ks 
(Počet vypočten z výkresu D.1.2.2.5 - Nový stav - Situace dopravního značení)</t>
  </si>
  <si>
    <t>Dopravní značení a zařízení - Nové sloupky dopravního značení a zařízení, včetně PKO, nerezového spojovacího materiálu třídy A4 a patky z betonu C25/30 o rozměrech 0,40x0,40x0,80m. 
= 3ks 
(Počet vypočten z výkresu D.1.2.2.5 - Nový stav - Situace dopravního značení)</t>
  </si>
  <si>
    <t>Bourací práce - Odstranění sloupků stávajícího dopravního značení, včetně očištění a odvozu na skládku investora (KSUS Skalka) do vzdálenosti 10ti km. 
= 4ks 
(Počet vypočten z výkresu D.1.2.2.5 - Nový stav - Situace dopravního značení)</t>
  </si>
  <si>
    <t>Dopravní značení a zařízení - Vodorovné dopravní značení - značení bílou barvou. 
V1a 0,125 = (10,50m+14,50m)*0,125m 
V7 = 7*4,00m*0,50m 
V10d 0,5/0,5/0,250 = 3*0,50m*0,50m 
V15 (A12b) = 2*3,60m2 
V17 = 2*0,75m2 
(Plocha vypočtena z výkresu D.1.2.2.5 - Nový stav - Situace dopravního značení)</t>
  </si>
  <si>
    <t>(10,5+14,5)*0,125+7*4*0,5+3*0,5*0,5+2*3,6+2*0,75=26,575 [A]</t>
  </si>
  <si>
    <t>Dopravní značení a zařízení - Vodorovné dopravní značení - značení strukturovaným plastem. 
V2b 0,125 = 40,00m*0,125m 
V4 0,250 = 2*40,00m*0,250m 
V7 = 6*3,00m*0,50m 
(Plocha vypočtena z výkresu D.1.2.2.5 - Nový stav - Situace dopravního značení)</t>
  </si>
  <si>
    <t>Dočasná vozovka - Vodící stěna z betonovýc dílců (montáž s přesunem). 
= 28,00m 
(Délka vypočtena z výkresu D.1.2.2.XX - Nový stav - XX)</t>
  </si>
  <si>
    <t>Obrubníky - Betonové chodníkové obrubníky 100x250x1000mm, včetně osazení do betonového lože s bočními opěrami z betonu C25/30-XF3, včetně řezání obrub a případných úprav styčných spár MC. 
= 4,10m+1,90m+3,50m+3,40m+11,70m+18,70m+16,20m+15,10m+4,50m+6,10m+1,00m 
(Délka vypočtena z výkresu D.1.2.2.XX - Nový stav - XX)</t>
  </si>
  <si>
    <t>4,1+1,9+3,5+3,4+11,7+18,7+16,2+15,1+4,5+6,1+1=86,200 [A]</t>
  </si>
  <si>
    <t>Obrubníky - Betonové silniční obrubníky 150x250x1000mm, včetně náběhových 150x150/250x1000mm, osazení do betonového lože s bočními opěrami z betonu C25/30-XF3, včetně řezání obrub a případných úprav styčných spár MC. 
= 7,90m+12,50m+19,40m+17,40m+1,00m 
(Délka vypočtena z výkresu D.1.2.2.XX - Nový stav - XX)</t>
  </si>
  <si>
    <t>7,9+12,5+19,4+17,4+1=58,200 [A]</t>
  </si>
  <si>
    <t>Obrubníky - Betonové silniční obrubníky nájezdové 150x150x1000mm, včetně osazení do betonového lože s bočními opěrami z betonu C25/30-XF3, včetně řezání obrub a případných úprav styčných spár MC. 
= 4,00m+4,00m 
(Délka vypočtena z výkresu D.1.2.2.XX - Nový stav - XX)</t>
  </si>
  <si>
    <t>4+4=8,000 [A]</t>
  </si>
  <si>
    <t>Obrubníky - Kamenné krajníky, rozměry odpovídající stávajícím kamenným krajníkům, včetně osazení do betonového lože s bočními opěrami z betonu C25/30-XF3, včetně řezání obrub a úprav styčných spár MC. 
= (3,30m+0,90m+1,00m)*10%+0,50m+0,90m 
(Délka vypočtena z výkresu D.1.2.2.XX - Nový stav - XX)</t>
  </si>
  <si>
    <t>(3,3+0,9+1)*0,1+0,5+0,9=1,920 [A]</t>
  </si>
  <si>
    <t>Obrubníky - Odstranění kamenných krajníků, včetně jejich oměření, očištění a uložení v obvodu stavby pro opětovné použití. Odstranění stávajícího betonového lože a odvoz na skládku do vzdálenosti 8mi km, včetně poplatku za uložení. Osazení do betonového lože s bočními opěrami z betonu C25/30-XF3, včetně řezání obrub a úprav styčných spár MC. 
= (3,30m+0,90m+1,00m)*90% 
(Délka vypočtena z výkresu D.1.2.2.1 - Stávající stav - přehledné výkresy)</t>
  </si>
  <si>
    <t>(3,3+0,9+1)*0,9=4,680 [A]</t>
  </si>
  <si>
    <t>Bourací práce -  Řezání vozovky kotoučovou pilou do hloubky 50mm 
= 2,70m+5,60m+22,60m+2,60m+4,60m+10,30m+2,60m+2,10m+62,80m+5,10m+3,00m 
(Délka vypočtena z výkresu D.1.2.2.1 - Stávající stav - přehledné výkresy)</t>
  </si>
  <si>
    <t>2,7+5,6+22,6+2,6+4,6+10,3+2,6+2,1+62,8+5,1+3=124,000 [A]</t>
  </si>
  <si>
    <t>Konstrukce silnice a chodníku - Úprava spár na obrusné vrstvě, u spár budou předehřáty okolní plochy, provede se zalití modifikovanou asfaltovou zálivkou 40x20mm (dle ČSN EN 14188-1) s přelivem 60mm, provede se povápnění 
= 2,70m+5,60m+22,60m+2,60m+4,60m+10,30m+2,60m+2,10m+62,80m+5,10m+3,00m+2*2,70m+4,60m+2*7,10m+2*20,30m+2*19,50m 
(Délka vypočtena z výkresu D.1.2.2.XX - Nový stav - XX)</t>
  </si>
  <si>
    <t>Ocelové madlo - opatřeno PKO, barva RAL, kotevní šrouby + drobný spojovací materiál z nerezové oceli třídy A4, kotveno do předvrtaných otvorů na chem. kotvu. Kotevní desky podlity plastmaltou na bázi epoxidů 
= 2*7,40m*1,13*6,51kg/m+6*(0,53m*3,40kg/m+2,41kg/ks) 
(Délka vypočtena z výkresu D.1.2.02.XX - Nový stav - XX)</t>
  </si>
  <si>
    <t>2*7,4*1,13*6,51+6*(0,53*3,4+2,41)=134,145 [A]</t>
  </si>
  <si>
    <t>Opěry a křídla a čelní zídky - Nerezové vyústky DN=170mm s přivařenou přírubou osazené přímo do bednění, tř. oceli A4. 
= 4*0,70m*15kg/m+4*0,30m*0,30m*8,00kg/m2 
(Hmotnost vypočtena z výkresu D.1.2.02.XX - Nový stav - XX)</t>
  </si>
  <si>
    <t>Konstrukce silnice - Očištění povrchu komunikace, včetně odvozu na skládku do vzdálenosti 8mi km a poplatku za uložení 
= 211,60m2 
(Plocha vypočtena z výkresů D.1.2.2.XX - Nový stav - XX)</t>
  </si>
  <si>
    <t>96656</t>
  </si>
  <si>
    <t>ODSTRANĚNÍ ŽLABŮ Z DÍLCŮ (VČET ŠTĚRBINOVÝCH) ŠÍŘKY 400MM</t>
  </si>
  <si>
    <t>Bourací práce - Vybourání prahové vpusti, včetně odvozu na skládku do vzdálenosti 8mi km a poplatku za uložení. 
= 1,10m 
(Délka vypočtena z výkresu D.1.2.2.1 - Stávající stav - přehledné výkresy)</t>
  </si>
  <si>
    <t>1,1=1,100 [A]</t>
  </si>
  <si>
    <t>- zahrnuje vybourání žlabů včetně podkladních vrstev a eventuelních mříží 
- zahrnuje veškerou manipulaci s vybouranou sutí a hmotami včetně uložení na skládku 
- nezahrnuje poplatek za skládku, vykáže se v samostatné položce 014** (s výjimkou malého množství bouraného materiálu, kde je možné poplatek zahrnout do jednotkové ceny bourání – tento fakt musí být uveden v doplňujícím textu k položce)</t>
  </si>
  <si>
    <t>Bourací práce - Vybourání uliční vpusti, včetně odvozu na skládku do vzdálenosti 8mi km a poplatku za uložení. 
= 2ks 
(Počet vypočten z výkresu D.1.2.2.1 - Stávající stav - přehledné výkresy)</t>
  </si>
  <si>
    <t>Bourací práce - Vybourání betonových konstrukcí, včetně odvozu na skládku do vzdálenosti 8mi km. 
= 21,40m*1,50m*(2,60m+2,70m) (Opěry) 
= (4,80m+6,70m)*1,00m*3,40m+(5,50m+6,10m)*1,00m*3,40m (Křídla) 
= 2*22,40m*2,50m*1,00m+(4,20m+6,30m+5,10m+5,50m)*2,00m*1,00m (Základy) 
= (12+9+13+9)*2,00m*0,25m*0,20m+(8,10m+8,10m)*0,25m*1,00m (Schodiště) 
= (6,00m+6,60m)*1,1*0,50m*0,20m (Zpevnění svahu) 
= 412,61m3*2,30t/m3=948,99t 
(Kubatura vypočtena z výkresu D.1.2.2.1 - Stávající stav - přehledné výkresy)</t>
  </si>
  <si>
    <t>21,4*1,5*(2,6+2,7)+(4,8+6,7)*1*3,4+(5,5+6,1)*1*3,4+2*22,4*2,5*1+(4,2+6,3+5,1+5,5)*2*1+(12+9+13+9)*2*0,25*0,2+(8,1+8,1)*0,25*1+(6+6,6)*1,1*0,5*0,2=412,606 [A]</t>
  </si>
  <si>
    <t>Bourací práce - Vybourání železobetonových konstrukcí, včetně odvozu na skládku do vzdálenosti 8mi km. 
= (19,60m+19,70m)*0,65m*0,50m (Římsy) 
= 21,40m*7,80m*0,20m (Spádová deska) 
= 21*6,00m*1,00m*0,35m (Prefabrikáty ŽMP-62) 
= 2*21,40m*1,50m*0,40m (Úložné prahy) 
= 115,94m3*2,50t/m3=289,84t 
(Kubatura vypočtena z výkresu D.1.2.2.1 - Stávající stav - přehledné výkresy)</t>
  </si>
  <si>
    <t>(19,6+19,7)*0,65*0,5+21,4*7,8*0,2+21*6*1*0,35+2*21,4*1,5*0,4=115,937 [A]</t>
  </si>
  <si>
    <t>Bourací práce - Odstranění ocelového zábradlí se svislou výplní a ocelového dvoumadlového zábradlí, včetně odvozu na skládku do vzdálenosti 5ti km a likvidace v režii zhotovitele 
= (8,00m+19,50m+19,50m+8,00m)*0,050t/m+6,30m*0,025t/m 
(Hmotnost vypočtena z výkresu D.1.2.2.1 - Stávající stav - přehledné výkresy)</t>
  </si>
  <si>
    <t>(8+19,5+19,5+8)*0,05+6,3*0,025=2,908 [A]</t>
  </si>
  <si>
    <t>Bourací práce - Odstranění mostní izolace, včetně odvozu na skládku do vzdálenosti 8mi km a poplatku za skládku 
= (0,30m+20,30m+0,30m)*(0,90m+8,00m+0,90m) 
(Plocha vypočtena z výkresu D.1.2.2.1 - Stávající stav - přehledné výkresy)</t>
  </si>
  <si>
    <t>(0,3+20,3+0,3)*(0,9+8+0,9)=204,820 [A]</t>
  </si>
  <si>
    <t>SO 301</t>
  </si>
  <si>
    <t>PŘELOŽKA KANALIZACE MOSTU EV.Č. 1911-2a</t>
  </si>
  <si>
    <t>Ostatní materiál</t>
  </si>
  <si>
    <t>283141494</t>
  </si>
  <si>
    <t>Fólie výstražná pro kanal. š. 300 mm šedá</t>
  </si>
  <si>
    <t>39 = 39 
RTS II / 2021</t>
  </si>
  <si>
    <t>39=39,000 [A]</t>
  </si>
  <si>
    <t>balení: cívka 250 m  VF-300</t>
  </si>
  <si>
    <t>59691002.A</t>
  </si>
  <si>
    <t>Recyklát betonový   fr.16 - 32 mm</t>
  </si>
  <si>
    <t>142,54*2,2 = 313,588 
RTS II / 2021</t>
  </si>
  <si>
    <t>313,588=313,588 [A]</t>
  </si>
  <si>
    <t>Přípravné a přidružené práce</t>
  </si>
  <si>
    <t>115100001RAA</t>
  </si>
  <si>
    <t>Čerpání vody na výšku 10 m, do 500 l</t>
  </si>
  <si>
    <t>h</t>
  </si>
  <si>
    <t>včetně pohotovosti čerpací soupravy 
20 = 20 
RTS II / 2021</t>
  </si>
  <si>
    <t>20=20,000 [A]</t>
  </si>
  <si>
    <t>Odkopávky a prokopávky</t>
  </si>
  <si>
    <t>120901121RT3</t>
  </si>
  <si>
    <t>Bourání konstrukcí z prostého betonu v odkopávkách</t>
  </si>
  <si>
    <t>bagrem s kladivem 
6,123+20,748 = 26,871 
10,92*0,35 = 3,822 
RTS II / 2021</t>
  </si>
  <si>
    <t>30,693=30,693 [A]</t>
  </si>
  <si>
    <t>Položka neobsahuje svislou ani vodorovnou přepravu vybouraného materiálu, ani uložení a poplatek za skládku. Položka jsou určeny pouze pro bourání konstrukcí ze zdiva nebo z betonu ve výkopišti při provádění zemních prací oři obklopení horninou nebo sypaninou tak, že k nim není bez vykopávky přístup. Objem vybouraného materiálu pro přemístění se rovná objemu konstrukcí před rozbouráním</t>
  </si>
  <si>
    <t>Hloubené vykopávky</t>
  </si>
  <si>
    <t>132201212R00</t>
  </si>
  <si>
    <t>Hloubení rýh š.do 200 cm hor.3 do 1000m3,STROJNĚ</t>
  </si>
  <si>
    <t>6*1,57*5,67 = 53,4114 
7*1,57*4,24 = 46,5976 
26*1,57*2,65 = 108,173 
RTS II / 2021</t>
  </si>
  <si>
    <t>208,182=208,182 [A]</t>
  </si>
  <si>
    <t>Položka obsahuje hloubení rýh traktorbagrem, naložení výkopku na dopravní prostředek pro svislé, nebo vodorovné přemístění, popř. přemístění výkopku do 3 m (po povrchu území), případné zajištění rypadel polštáři, udržování pracoviště a ochranu výkopiště proti stékání srážkové vody z okolního terénu i s jejím odvodněním, nebo odvedením, přesekání a odstranění kořenů ve výkopišti, odstranění napadávek, urovnání dna výkopu</t>
  </si>
  <si>
    <t>132201219R00</t>
  </si>
  <si>
    <t>Přípl.za lepivost,hloubení rýh 200cm,hor.3,STROJNĚ</t>
  </si>
  <si>
    <t>208,18*0,3 30% = 62,454 
RTS II / 2021</t>
  </si>
  <si>
    <t>62,454=62,454 [A]</t>
  </si>
  <si>
    <t>Do měrných jednotek se udává poměrné množství zeminy, které ulpí v nářadí a o které je snížen celkový výkon stroje</t>
  </si>
  <si>
    <t>Roubení</t>
  </si>
  <si>
    <t>151201102R00</t>
  </si>
  <si>
    <t>Pažení a rozepření stěn rýh - zátažné - hl. do 4 m</t>
  </si>
  <si>
    <t>26*2,65*2 = 137,8 
RTS II / 2021</t>
  </si>
  <si>
    <t>137,8=137,800 [A]</t>
  </si>
  <si>
    <t>Odstranění pažení a rozepření se oceňuje samostatně.</t>
  </si>
  <si>
    <t>151201103R00</t>
  </si>
  <si>
    <t>Pažení a rozepření stěn rýh - zátažné - hl. do 8 m</t>
  </si>
  <si>
    <t>7*4,24*2 = 59,36 
6*5,67*2 = 68,04 
RTS II / 2021</t>
  </si>
  <si>
    <t>127,4=127,400 [A]</t>
  </si>
  <si>
    <t>151201112R00</t>
  </si>
  <si>
    <t>Odstranění pažení stěn rýh - zátažné - hl. do 4 m</t>
  </si>
  <si>
    <t>137,8 = 137,8 
RTS II / 2021</t>
  </si>
  <si>
    <t>151201113R00</t>
  </si>
  <si>
    <t>Odstranění pažení stěn rýh - zátažné - hl. do 8 m</t>
  </si>
  <si>
    <t>127,4 = 127,4 
RTS II / 2021</t>
  </si>
  <si>
    <t>Přemístění výkopku</t>
  </si>
  <si>
    <t>161101102R00</t>
  </si>
  <si>
    <t>Svislé přemístění výkopku z hor.1-4 do 4,0 m</t>
  </si>
  <si>
    <t>108,17*0,55 = 59,4935 
RTS II / 2021</t>
  </si>
  <si>
    <t>59,4935=59,494 [A]</t>
  </si>
  <si>
    <t>Tabulka pro určení podílu svislého přemístění výkopku. Číselná hodnota uvedená v tabulce udává procento z celkového objemu vykopávky, pro něž se oceňuje svislé přemístění výkopku. Platí pro hloubky výkopu 2,5 - 4 m.  a) hloubení jam objemu do 100 m3  100 %  objemu do 1000 m3  16 % objemu do 10000 m3  7 %  objemu nad 10000 m3  3 %  b) hloubení rýh š. do 60 cm bez ohledu na objem  nepředpokládá se  c) hloubení rýh š. do 200 cm objemu do 100 m3  100 % objemu nad 100 m3  55 %  d) hloubení zářezů objemu do 1000 m3  neoceňuje se objemu do 10000 m3  neoceňuje se objemu nad 10000 m3  neoceňuje se</t>
  </si>
  <si>
    <t>161101103R00</t>
  </si>
  <si>
    <t>Svislé přemístění výkopku z hor.1-4 do 6,0 m</t>
  </si>
  <si>
    <t>100,01*0,6 = 60,006 
RTS II / 2021</t>
  </si>
  <si>
    <t>60,006=60,006 [A]</t>
  </si>
  <si>
    <t>Tabulka pro určení podílu svislého přemístění výkopku.  Číselná hodnota uvedená v tabulce udává procento z celkového objemu vykopávky, pro něž se oceňuje svislé přemístění výkopku.  Platí pro hloubky výkopu 4 - 6 m.  a) hloubení jam objemu do 100 m3  100 %  objemu do 1000 m3  24 % objemu do 10000 m3  12 %  objemu nad 10000 m3  4 %  b) hloubení rýh š. do 60 cm bez ohledu na objem  nepředpokládá se  c) hloubení rýh š. do 200 cm objemu do 100 m3  100 % objemu nad 100 m3  60 %  d) hloubení zářezů objemu do 1000 m3  12 % objemu do 10000 m3  7 % objemu nad 10000 m3  4 %</t>
  </si>
  <si>
    <t>162701105R00</t>
  </si>
  <si>
    <t>Vodorovné přemístění recyklátu do 10000 m</t>
  </si>
  <si>
    <t>208,18-6,12-25,16-20,75-6,12-7,49 = 142,54 
RTS II / 2021</t>
  </si>
  <si>
    <t>142,54=142,540 [A]</t>
  </si>
  <si>
    <t>Vodorovné přemístění výkopku z hor.1-4 do 10000 m</t>
  </si>
  <si>
    <t>208,18 = 208,18 
RTS II / 2021</t>
  </si>
  <si>
    <t>208,18=208,180 [A]</t>
  </si>
  <si>
    <t>Konstrukce ze zemin</t>
  </si>
  <si>
    <t>171201201R00</t>
  </si>
  <si>
    <t>Uložení sypaniny na skl.-sypanina na výšku přes 2m</t>
  </si>
  <si>
    <t>Položka se nepoužívá pro prosté vysypání zeminy na skládku. To je zahrnuto v ceně odvozu. Položka neobsahuje náklady na získání skládek ani na poplatky za skládku.</t>
  </si>
  <si>
    <t>174101101R00</t>
  </si>
  <si>
    <t>Zásyp jam, rýh, šachet se zhutněním</t>
  </si>
  <si>
    <t>recyklátem 
142,54 = 142,54 
RTS II / 2021</t>
  </si>
  <si>
    <t>Položka obsahuje strojní přemístění materiálu pro zásyp ze vzdálenosti do 10 m od okraje zásypu.</t>
  </si>
  <si>
    <t>175101101RT2</t>
  </si>
  <si>
    <t>Obsyp potrubí bez prohození sypaniny</t>
  </si>
  <si>
    <t>s dodáním štěrkopísku frakce 0 - 22 mm 
39*0,645 = 25,155 
RTS II / 2021</t>
  </si>
  <si>
    <t>25,155=25,155 [A]</t>
  </si>
  <si>
    <t>Včetně dodávky kameniva</t>
  </si>
  <si>
    <t>Hloubení pro podzemní stěny, ražení a hloubení důlní</t>
  </si>
  <si>
    <t>199000002R00</t>
  </si>
  <si>
    <t>Poplatek za skládku horniny 1- 4</t>
  </si>
  <si>
    <t>Úprava podloží a základové spáry</t>
  </si>
  <si>
    <t>212810010RAC</t>
  </si>
  <si>
    <t>Trativody z PVC drenážních flexibilních trubek</t>
  </si>
  <si>
    <t>lože štěrkopísek a obsyp kamenivo, trubky d 100 mm 
39 = 39 
RTS II / 2021</t>
  </si>
  <si>
    <t>Podkladní a vedlejší konstrukce (kromě vozovek a železničního svršku)</t>
  </si>
  <si>
    <t>451572111RL2</t>
  </si>
  <si>
    <t>Lože pod potrubí z kameniva těženého 0 - 4 mm</t>
  </si>
  <si>
    <t>kraj Středočeský 
39*0,157 = 6,123 
RTS II / 2021</t>
  </si>
  <si>
    <t>6,123=6,123 [A]</t>
  </si>
  <si>
    <t>Položka je určena pro práce v otevřeném výkopu, pro práce ve štole se k položce používá příplatek 45154-1192</t>
  </si>
  <si>
    <t>452311131R00</t>
  </si>
  <si>
    <t>Desky podkladní pod potrubí z betonu C 12/15</t>
  </si>
  <si>
    <t>39*0,157 = 6,123 
RTS II / 2021</t>
  </si>
  <si>
    <t>Položka je určena pro práce v otevřeném výkopu, pro práce ve štole se k položce používá příplatek 45231-1192. Položka je určena i pro ochrannou vrstvu pod železobetonové konstrukce</t>
  </si>
  <si>
    <t>Potrubí z trub kameninových</t>
  </si>
  <si>
    <t>831392121RT2</t>
  </si>
  <si>
    <t>Montáž trub kameninových, pryž. kroužek, DN 400</t>
  </si>
  <si>
    <t>včetně dodávky trub kamenin. DN 400 dl. 2500 mm 
39 = 39 
RTS II / 2021</t>
  </si>
  <si>
    <t>Položka je určena pro montáž potrubí z trub kameninových s polyuretanovým spojem v otevřeném výkopu ve sklonu do 20 %. V položce jsou zakalkulovány i náklady na dodání trub.</t>
  </si>
  <si>
    <t>837391221RT2</t>
  </si>
  <si>
    <t>Montáž tvarov. kamenin. odboč. pryž. krouž. DN 400</t>
  </si>
  <si>
    <t>včetně dodávky šikmé odbočky DN 400/200 
2 = 2 
RTS II / 2021</t>
  </si>
  <si>
    <t>Položka je určena pro montáž kameninových tvarovek odbočných těsněných pryžovými nebo polyuretanovými spoji na potrubí z trub kameninových v otevřeném výkopu. Pro volbu položky je rozhodující DN hlavního řadu. V položce jsou zakalkulovány i náklady na dodání tvarovek</t>
  </si>
  <si>
    <t>837394111RT2</t>
  </si>
  <si>
    <t>Montáž kameninových útesů s hrdlem DN 400</t>
  </si>
  <si>
    <t>včetně dodávky trouby DN 400 dl. 2500 mm 
3 napojení st. kanalizací na RŠ = 3 
RTS II / 2021</t>
  </si>
  <si>
    <t>Položka je určena pro montáž kameninových útesů s hrdlem na potrubí betonovém a železobetonovém. V položce jsou zakalkulovány i náklady na odsekání kameninové trouby na útes, na vysekání otvorů v betonových nebo železobetonových troubách a na obetonování potrubí v místě útesu. V položce jsou zakalkulovány i náklady na 1 ks trouby pro útes dl. 2,5 m. Položka je určena pro trouby kameninové opatřené polyuretanovým spojem.</t>
  </si>
  <si>
    <t>Ostatní konstrukce a práce na trubním vedení</t>
  </si>
  <si>
    <t>892595111R00</t>
  </si>
  <si>
    <t>Zabezpečení konců a zkouška vzduch. kan. DN do 400</t>
  </si>
  <si>
    <t>ÚSEK</t>
  </si>
  <si>
    <t>2 = 2 
RTS II / 2021</t>
  </si>
  <si>
    <t>Položka je určena pro zabezpečení jakéhokoliv druhu potrubí v úseku mezi dvěma šachtami pro zkoušku těsnosti vzduchem. V položce jsou zakalkulovány náklady na osazení a odstranění dvou těsnicích uzávěrů, naplnění vzduchem, provedení zkoušky a vypuštění vzduchu.  Instalace vaku zahrnuje: ¦důkladné mechanické očištění pláště vaku ¦důkladné očištění vnitřku trubky v délce instalovaného vaku ¦nafouknutí vaku na provozní tlak (max. tlak uveden v ceníku) ¦opakovaná kontrola tlaku ve vaku pomocí manometru nebo pistolového tlakoměru ¦zajištění vaku proti vysunutí z potrubí (zaklínit trámkem) - zvláště průtočné vaky z kovovou výstuhou, hrozí svlečení a utržení vaku z tělesa! ¦přivázat vak lanem za oko armatury vaku a šachetní stupačku (zajištění proti odplutí) ¦odzkoušení a vypuštění potrubí ¦vypuštění vaku (mírně zmáčknout vnitřek rychlospojky šroubovákem) ¦opatrné vytažení vyfouknutého vaku z potrubí</t>
  </si>
  <si>
    <t>892855112R00</t>
  </si>
  <si>
    <t>Kontrola kanalizace TV kamerou do 50 m</t>
  </si>
  <si>
    <t>892916111R00</t>
  </si>
  <si>
    <t>Utěsnění přípojek do DN 200 při zkoušce kanal.</t>
  </si>
  <si>
    <t>SADA</t>
  </si>
  <si>
    <t>Položka je určena pro utěsnění přípojek z jakéholiv druhu potrubí při zkoušce těsnosti vzduchem nebo vodou. V položce jsou zakalkulovány náklady na osazení a odstranění těsnicích uzávěrů, naplnění vzduchem a po provedení zkoušky vypuštění vzduchu.</t>
  </si>
  <si>
    <t>894118001RT3</t>
  </si>
  <si>
    <t>Přípl.za dalších 0,60m výšky vstupu,šachty na potr</t>
  </si>
  <si>
    <t>včetně 2 ks skruže TBS-Q 100/25 PS 100/250/90 
12 = 12 
RTS II / 2021</t>
  </si>
  <si>
    <t>12=12,000 [A]</t>
  </si>
  <si>
    <t>Příplatek je určen k položce šachet na potrubí za každých dalších 0,60 m výšky vstupu</t>
  </si>
  <si>
    <t>894411131RT2</t>
  </si>
  <si>
    <t>Zřízení šachet z dílců, dno C25/30, potrubí DN 400</t>
  </si>
  <si>
    <t>včetně dílců TBS-Q 100/50 PS a TBR-Q 100-63/58 KPS 
3 = 3 
RTS II / 2021</t>
  </si>
  <si>
    <t>Položka je určena pro zřízení šachet kanalizačních z betonových dílců na potrubí výšky vstupu do 1,5 m s obložením dna betonem C25/30 z cementu portlandského nebo struskoportlandského. Příplatek k položce šachet z betonových dílců za ka ždých dalších i započatých 0,60 m výšky vstupu se oceňuje položkou 894 11-8001 části A 03 tohoto sborníku. V položce jsou zakalkulovány i náklady na podkladní desku z betonu C -/7,5. V položce nejsou zakalkulovány náklady na: a) litinové poklopy; osazení litinových poklopů se oceňuje položkami souboru 899 10 Osazení poklopů litinových a ocelových části A 01 tohoto sborníku; dodání poklopů se oceňuje ve specifikaci b) podkladní prstence; podkladní prstence se oceňují položkami 452 38 Podkladní a vyrovnávací konstrukce z betonu části A 01 tohoto sborníku c) dodání betonových dílců; tyto náklady se oceňují ve specifikaci. 
Ztratné se doporučuje ve výši 1 %</t>
  </si>
  <si>
    <t>899104111RT2</t>
  </si>
  <si>
    <t>Osazení poklopu s rámem nad 150 kg</t>
  </si>
  <si>
    <t>včetně dodávky poklopu šachtového lit. D 650 
3 = 3 
RTS II / 2021</t>
  </si>
  <si>
    <t>Položka je určena pro osazení poklopů litinových a ocelových včetně rámů a platí i pro osazení rektifikačních kroužků nebo rámečků. V položkách jsou zakalkulovány náklady na dodání poklopu litinového šachtového D 650. V položce jsou zakalkulovány i náklady na cementovou maltu</t>
  </si>
  <si>
    <t>899331111R00</t>
  </si>
  <si>
    <t>Výšková úprava vstupu do 20 cm, zvýšení poklopu</t>
  </si>
  <si>
    <t>3 = 3 
RTS II / 2021</t>
  </si>
  <si>
    <t>899623141R00</t>
  </si>
  <si>
    <t>Obetonování potrubí nebo zdiva stok betonem C12/15</t>
  </si>
  <si>
    <t>39*0,532 = 20,748 
RTS II / 2021</t>
  </si>
  <si>
    <t>20,748=20,748 [A]</t>
  </si>
  <si>
    <t>Položka je určena pro obetonování potrubí v otevřeném výkopu, pro práce ve štole se k položce používá příplatek 89962-3192. Obetonování zdiva stok ve štole se oceňuje položkami 35931 Výplň za rubem cihelného zdiva stok části A 03 tohoto sborníku</t>
  </si>
  <si>
    <t>Hodinové zúčtovací sazby (HZS)</t>
  </si>
  <si>
    <t>909      R00</t>
  </si>
  <si>
    <t>Hzs-nezmeritelne stavebni prace</t>
  </si>
  <si>
    <t>30 ověření hloubek, úpravy na RŠ..... = 30 
RTS II / 2021</t>
  </si>
  <si>
    <t>30=30,000 [A]</t>
  </si>
  <si>
    <t>Platnost hodinových zúčtovacích sazeb  Hodinovými zúčtovacími sazbami (HZS) se oceňují: a) předběžné obhlídky pracoviště vyžádané objednatelem, b) průzkumné práce na kulturních památkách, sloužící pro získání podkladů k rekonstrukci kulturní památky, c) revize stavebních objektů nebo jejich části, jejichž oprava se oceňuje podle stavebních ceníků, d) práce při havarijních a živelních pohromách prováděné bez projektové dokumentace nebo na základě zjednodušené projektové dokumentace bez rozpočtu, e) práce v rozsahu vymezeném v jednotlivých cenících f) práce prováděné výškovými specialisty a potápěči, g) práce zařazované do hlavy IV souhrnného rozpočtu staveb, prováděné jako součást stavebních objektů, pokud je nelze ocenit položkami stavebních ceníků.  Na základě písemné dohody mezi zhotovitele a objednatelem je možno ocenit stavební práce pomocí HZS jde-li o: a) stavební práce prováděné bez projektové dokumentace, b) práce, pro které není ve stavebních cenících položka.  Pří použití hodinových zúčtovacích sazeb se oceňuje: a) počet skutečně odpracovaných hodin všech pracovníků včetně času vynaloženého na předběžnou obhlídku pracoviště za účelem zjištění rozsahu prací, objednatelem potvrzených ve stavebním deníku, nebo samostatném dokladu, pokud se stavební deník nevede, b) přímý materiál,  c) náklady na provoz stavebních strojů, d) ostatní přímé náklady.  Počet odpracovaných hodin jednotlivých pracovníků se zaokrouhlí: a) na půlhodinu, trvá-li práce 30 minut nebo méně, b) na celou hodinu, trvá-li práce více než 30 minut.</t>
  </si>
  <si>
    <t>Bourání konstrukcí</t>
  </si>
  <si>
    <t>969021132vd</t>
  </si>
  <si>
    <t>Vybourání kanalizačního potrubí DN do 500 mm</t>
  </si>
  <si>
    <t>V položce není kalkulována manipulace se sutí, která se oceňuje samostatně položkami souboru 979.</t>
  </si>
  <si>
    <t>Prorážení otvorů a ostatní bourací práce</t>
  </si>
  <si>
    <t>979100012RA0</t>
  </si>
  <si>
    <t>Odvoz suti a vyb.hmot do 10 km, vnitrost. 25 m</t>
  </si>
  <si>
    <t>6,123*2,2+20,748*2,2+3,65+2,2*3,812 = 71,1526 
RTS II / 2021</t>
  </si>
  <si>
    <t>71,1526=71,153 [A]</t>
  </si>
  <si>
    <t>Přesuny sutí</t>
  </si>
  <si>
    <t>979999971R00</t>
  </si>
  <si>
    <t>Poplatek za směsný stavební odpad do 1600 cm2</t>
  </si>
  <si>
    <t>71,1526 = 71,1526 
RTS II / 2021</t>
  </si>
  <si>
    <t>SO 302</t>
  </si>
  <si>
    <t>PŘELOŽKA KANALIZACE MOSTU EV.Č. 1911-2b</t>
  </si>
  <si>
    <t>26 = 26 
RTS II / 2021</t>
  </si>
  <si>
    <t>26=26,000 [A]</t>
  </si>
  <si>
    <t>67,28*2,2 = 148,016 
RTS II / 2021</t>
  </si>
  <si>
    <t>148,016=148,016 [A]</t>
  </si>
  <si>
    <t>včetně pohotovosti čerpací soupravy 
15 = 15 
RTS II / 2021</t>
  </si>
  <si>
    <t>15=15,000 [A]</t>
  </si>
  <si>
    <t>119001421R00</t>
  </si>
  <si>
    <t>Dočasné zajištění kabelů - do počtu 3 kabelů</t>
  </si>
  <si>
    <t>1,57 = 1,57 
RTS II / 2021</t>
  </si>
  <si>
    <t>1,57=1,570 [A]</t>
  </si>
  <si>
    <t>Položka se použije i pro zajištění kabelových tratí z volně ložených kabelů.</t>
  </si>
  <si>
    <t>Ostatní</t>
  </si>
  <si>
    <t>119001421VD</t>
  </si>
  <si>
    <t>Dodatečná ochrana kabelů tvárnicemi</t>
  </si>
  <si>
    <t>vč. dodávky betonového půlžlábku a jeho osazení 
2 = 2 
vlastní</t>
  </si>
  <si>
    <t>120001101R00</t>
  </si>
  <si>
    <t>Příplatek za ztížení vykopávky v blízkosti vedení</t>
  </si>
  <si>
    <t>3*1,57*0,8 = 3,768 
RTS II / 2021</t>
  </si>
  <si>
    <t>3,768=3,768 [A]</t>
  </si>
  <si>
    <t>Položka se používá i pro ztížení vykopávky v blízkosti výbušnin.</t>
  </si>
  <si>
    <t>bagrem s kladivem 
13,83+4,08+1,904 = 19,814 
RTS II / 2021</t>
  </si>
  <si>
    <t>19,814=19,814 [A]</t>
  </si>
  <si>
    <t>26*1,57*2,72 = 111,0304 
RTS II / 2021</t>
  </si>
  <si>
    <t>111,0304=111,030 [A]</t>
  </si>
  <si>
    <t>111,03*0,3 30% = 33,309 
RTS II / 2021</t>
  </si>
  <si>
    <t>33,309=33,309 [A]</t>
  </si>
  <si>
    <t>26*2,72*2 = 141,44 
RTS II / 2021</t>
  </si>
  <si>
    <t>141,44=141,440 [A]</t>
  </si>
  <si>
    <t>141,44 = 141,44 
RTS II / 2021</t>
  </si>
  <si>
    <t>111,03*0,55 = 61,0665 
RTS II / 2021</t>
  </si>
  <si>
    <t>61,0665=61,067 [A]</t>
  </si>
  <si>
    <t>111,03-4,08-16,77-13,83-4,08-4,99 = 67,28 
RTS II / 2021</t>
  </si>
  <si>
    <t>67,28=67,280 [A]</t>
  </si>
  <si>
    <t>111,03 = 111,03 
RTS II / 2021</t>
  </si>
  <si>
    <t>111,03=111,030 [A]</t>
  </si>
  <si>
    <t>recyklátem 
67,28 = 67,28 
RTS II / 2021</t>
  </si>
  <si>
    <t>s dodáním štěrkopísku frakce 0 - 22 mm 
26*0,645 = 16,77 
RTS II / 2021</t>
  </si>
  <si>
    <t>16,77=16,770 [A]</t>
  </si>
  <si>
    <t>lože štěrkopísek a obsyp kamenivo, trubky d 100 mm 
26 = 26 
RTS II / 2021</t>
  </si>
  <si>
    <t>kraj Středočeský 
26*0,157 = 4,082 
RTS II / 2021</t>
  </si>
  <si>
    <t>4,082=4,082 [A]</t>
  </si>
  <si>
    <t>26*0,157 = 4,082 
RTS II / 2021</t>
  </si>
  <si>
    <t>včetně dodávky trub kamenin. DN 400 dl. 2500 mm 
26 = 26 
RTS II / 2021</t>
  </si>
  <si>
    <t>včetně dodávky šikmé odbočky DN 400/200 
1 = 1 
RTS II / 2021</t>
  </si>
  <si>
    <t>1 = 1 
RTS II / 2021</t>
  </si>
  <si>
    <t>včetně 2 ks skruže TBS-Q 100/25 PS 100/250/90 
5 = 5 
RTS II / 2021</t>
  </si>
  <si>
    <t>5=5,000 [A]</t>
  </si>
  <si>
    <t>včetně dílců TBS-Q 100/50 PS a TBR-Q 100-63/58 KPS 
2 = 2 
RTS II / 2021</t>
  </si>
  <si>
    <t>Položka je určena pro zřízení šachet kanalizačních z betonových dílců na potrubí výšky vstupu do 1,5 m s obložením dna betonem C25/30 z cementu portlandského nebo struskoportlandského. Příplatek k položce šachet z betonových dílců za ka ždých dalších i započatých 0,60 m výšky vstupu se oceňuje položkou 894 11-8001 části A 03 tohoto sborníku. V položce jsou zakalkulovány i náklady na podkladní desku z betonu C -/7,5. V položce nejsou zakalkulovány náklady na: a) litinové poklopy; osazení litinových poklopů se oceňuje položkami souboru 899 10 Osazení poklopů litinových a ocelových části A 01 tohoto sborníku; dodání poklopů se oceňuje ve specifikaci b) podkladní prstence; podkladní prstence se oceňují položkami 452 38 Podkladní a vyrovnávací konstrukce z betonu části A 01 tohoto sborníku c) dodání betonových dílců; tyto náklady se oceňují ve specifikaci. Ztratné se doporučuje ve výši 1 %</t>
  </si>
  <si>
    <t>včetně dodávky poklopu šachtového lit. D 650 
2 = 2 
RTS II / 2021</t>
  </si>
  <si>
    <t>15 ověření hloubek, úpravy na RŠ..... = 15 
RTS II / 2021</t>
  </si>
  <si>
    <t>4,08*2,2+13,83*2,2+1,904*2,2 = 43,5908 
RTS II / 2021</t>
  </si>
  <si>
    <t>43,5908=43,591 [A]</t>
  </si>
  <si>
    <t>43,5908 = 43,5908 
RTS II / 2021</t>
  </si>
  <si>
    <t>SO 401</t>
  </si>
  <si>
    <t>PŘELOŽKA SILOVÉHO VEDENÍ VO MOSTU EV.Č. 1911-2a</t>
  </si>
  <si>
    <t>015111</t>
  </si>
  <si>
    <t>POPLATKY ZA LIKVIDACŮ ODPADŮ NEKONTAMINOVANÝCH - 17 05 04  VYTĚŽENÉ ZEMINY A HORNINY -  I. TŘÍDA TĚŽITELNOSTI</t>
  </si>
  <si>
    <t>Viz. projektová dokumentace</t>
  </si>
  <si>
    <t>1. Položka obsahuje: 
 – veškeré poplatky provozovateli skládky, recyklační linky nebo jiného zařízení na zpracování nebo likvidaci odpadů související s převzetím, uložením, zpracováním nebo likvidací odpadu 
2. Položka neobsahuje: 
 – náklady spojené s dopravou odpadu z místa stavby na místo převzetí provozovatelem skládky, recyklační linky nebo jiného zařízení na zpracování nebo likvidaci odpadů 
3. Způsob měření: 
Tunou se rozumí hmotnost odpadu vytříděného v souladu se zákonem č. 185/2001 Sb., o nakládání s odpady, v platném znění.</t>
  </si>
  <si>
    <t>015140</t>
  </si>
  <si>
    <t>POPLATKY ZA LIKVIDACŮ ODPADŮ NEKONTAMINOVANÝCH - 17 01 01  BETON Z DEMOLIC OBJEKTŮ, ZÁKLADŮ TV</t>
  </si>
  <si>
    <t>015150</t>
  </si>
  <si>
    <t>POPLATKY ZA LIKVIDACŮ ODPADŮ NEKONTAMINOVANÝCH - 17 05 08  ŠTĚRK (ODPAD PO RECYKLACI)</t>
  </si>
  <si>
    <t>015240</t>
  </si>
  <si>
    <t>POPLATKY ZA LIKVIDACŮ ODPADŮ NEKONTAMINOVANÝCH - 20 03 99  ODPAD PODOBNÝ KOMUNÁLNÍMU ODPADU</t>
  </si>
  <si>
    <t>015310</t>
  </si>
  <si>
    <t>POPLATKY ZA LIKVIDACŮ ODPADŮ NEKONTAMINOVANÝCH - 16 02 14  ELEKTROŠROT (VYŘAZENÁ EL. ZAŘÍZENÍ A PŘÍSTR. - AL, CU A VZ. KOVY)</t>
  </si>
  <si>
    <t>11090</t>
  </si>
  <si>
    <t>VŠEOBECNÉ VYKLIZENÍ OSTATNÍCH PLOCH</t>
  </si>
  <si>
    <t>zahrnuje odstranění všech překážek pro uskutečnění stavby</t>
  </si>
  <si>
    <t>113328</t>
  </si>
  <si>
    <t>ODSTRAN PODKL ZPEVNĚNÝCH PLOCH Z KAMENIVA NESTMEL, ODVOZ DO 20KM</t>
  </si>
  <si>
    <t>13173</t>
  </si>
  <si>
    <t>HLOUBENÍ JAM ZAPAŽ I NEPAŽ TŘ. I</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</si>
  <si>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</si>
  <si>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13173B</t>
  </si>
  <si>
    <t>HLOUBENÍ JAM ZAPAŽ I NEPAŽ TŘ. I - DOPRAVA</t>
  </si>
  <si>
    <t>M3KM</t>
  </si>
  <si>
    <t>Položka zahrnuje samostatnou dopravu zeminy. Množství se určí jako součin kubatutry [m3] a požadované vzdálenosti [km].</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</si>
  <si>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</si>
  <si>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18090</t>
  </si>
  <si>
    <t>VŠEOBECNÉ ÚPRAVY OSTATNÍCH PLOCH</t>
  </si>
  <si>
    <t>Všeobecné úpravy musí zahrnovat úpravu území po uskutečnění stavby, tak jak je požadováno v zadávací dokumentaci s výjimkou těch prací, pro které jsou uvedeny samostatné položky.</t>
  </si>
  <si>
    <t>rýh</t>
  </si>
  <si>
    <t>13273</t>
  </si>
  <si>
    <t>HLOUBENÍ RÝH ŠÍŘ DO 2M PAŽ I NEPAŽ TŘ. I</t>
  </si>
  <si>
    <t>13273B</t>
  </si>
  <si>
    <t>HLOUBENÍ RÝH ŠÍŘ DO 2M PAŽ I NEPAŽ TŘ. I - DOPRAVA</t>
  </si>
  <si>
    <t>ZÁKLADY Z PROSTÉHO BETONU DO C25/30 (B30)</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</si>
  <si>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</si>
  <si>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45157</t>
  </si>
  <si>
    <t>PODKLADNÍ A VÝPLŇOVÉ VRSTVY Z KAMENIVA TĚŽENÉHO</t>
  </si>
  <si>
    <t>položka zahrnuje dodávku předepsaného kameniva, mimostaveništní a vnitrostaveništní dopravu a jeho uložení  
není-li v zadávací dokumentaci uvedeno jinak, jedná se o nakupovaný materiál</t>
  </si>
  <si>
    <t>702211</t>
  </si>
  <si>
    <t>KABELOVÁ CHRÁNIČKA ZEMNÍ DN DO 100 MM</t>
  </si>
  <si>
    <t>1. Položka obsahuje: 
 – přípravu podkladu pro osazení 
2. Položka neobsahuje: 
 X 
3. Způsob měření: 
Měří se metr délkový.</t>
  </si>
  <si>
    <t>702212</t>
  </si>
  <si>
    <t>KABELOVÁ CHRÁNIČKA ZEMNÍ DN PŘES 100 DO 200 MM</t>
  </si>
  <si>
    <t>702312</t>
  </si>
  <si>
    <t>ZAKRYTÍ KABELŮ VÝSTRAŽNOU FÓLIÍ ŠÍŘKY PŘES 20 DO 40 CM</t>
  </si>
  <si>
    <t>709210</t>
  </si>
  <si>
    <t>KŘIŽOVATKA KABELOVÝCH VEDENÍ SE STÁVAJÍCÍ INŽENÝRSKOU SÍTÍ (KABELEM, POTRUBÍM APOD.)</t>
  </si>
  <si>
    <t>1. Položka obsahuje: 
 – úprava dna výkopu 
 – položení betonového žlabu / chráničky včetně zakrytí 
 – pomocné mechanismy 
2. Položka neobsahuje: 
 X 
3. Způsob měření: 
Udává se počet kusů kompletní konstrukce nebo práce.</t>
  </si>
  <si>
    <t>709612</t>
  </si>
  <si>
    <t>DEMONTÁŽ CHRÁNIČKY/TRUBKY</t>
  </si>
  <si>
    <t>1. Položka obsahuje: 
 – veškeré práce a materiál obsažený v názvu položky 
2. Položka neobsahuje: 
 X 
3. Způsob měření: 
Udává se počet kusů kompletní konstrukce nebo práce.</t>
  </si>
  <si>
    <t>742F12</t>
  </si>
  <si>
    <t>KABEL NN NEBO VODIČ JEDNOŽÍLOVÝ CU S PLASTOVOU IZOLACÍ OD 4 DO 16 MM2</t>
  </si>
  <si>
    <t>1. Položka obsahuje: 
 – manipulace a uložení kabelu (do země, chráničky, kanálu, na rošty, na TV a pod.) 
2. Položka neobsahuje: 
 – příchytky, spojky, koncovky, chráničky apod. 
3. Způsob měření: 
Měří se metr délkový.</t>
  </si>
  <si>
    <t>742Z23</t>
  </si>
  <si>
    <t>DEMONTÁŽ KABELOVÉHO VEDENÍ NN</t>
  </si>
  <si>
    <t>1. Položka obsahuje:  
 – všechny náklady na demontáž stávajícího zařízení se všemi pomocnými doplňujícími úpravami pro jeho likvidaci  
 – naložení vybouraného materiálu na dopravní prostředek  
2. Položka neobsahuje:  
 – odvoz vybouraného materiálu  
 – poplatek za likvidaci odpadů (nacení se dle SSD 0)  
3. Způsob měření:  
Měří se metr délkový.</t>
  </si>
  <si>
    <t>743312</t>
  </si>
  <si>
    <t>VÝLOŽNÍK PRO MONTÁŽ SVÍTIDLA NA STOŽÁR JEDNORAMENNÝ DÉLKA VYLOŽENÍ PŘES 1 DO 2 M</t>
  </si>
  <si>
    <t>1. Položka obsahuje: 
 – veškeré příslušenství a uzavírací nátěr, technický popis viz. projektová dokumentace 
2. Položka neobsahuje: 
 X 
3. Způsob měření: 
Udává se počet kusů kompletní konstrukce nebo práce.</t>
  </si>
  <si>
    <t>743322</t>
  </si>
  <si>
    <t>VÝLOŽNÍK PRO MONTÁŽ SVÍTIDLA NA STOŽÁR DVOURAMENNÝ DÉLKA VYLOŽENÍ PŘES 1 DO 2 M</t>
  </si>
  <si>
    <t>Viz. projektrová dokumentace</t>
  </si>
  <si>
    <t>7434A3</t>
  </si>
  <si>
    <t>SVÍTIDLO DRÁŽNÍ LED ANTIVANDAL, MIN. IP 54, TŘÍDA II, OD 26 DO 45 W, KLASICKÁ MONTÁŽ</t>
  </si>
  <si>
    <t>1. Položka obsahuje: 
 – zdroj a veškeré příslušenství 
 – technický popis viz. projektová dokumentace 
2. Položka neobsahuje: 
 X 
3. Způsob měření: 
Udává se počet kusů kompletní konstrukce nebo práce.</t>
  </si>
  <si>
    <t>743553</t>
  </si>
  <si>
    <t>SVÍTIDLO VENKOVNÍ VŠEOBECNÉ LED, MIN. IP 44, PŘES 25 DO 45 W</t>
  </si>
  <si>
    <t>743554</t>
  </si>
  <si>
    <t>SVÍTIDLO VENKOVNÍ VŠEOBECNÉ LED, MIN. IP 44, PŘES 45 W</t>
  </si>
  <si>
    <t>1. Položka obsahuje:  
 – zdroj a veškeré příslušenství  
 – technický popis viz. projektová dokumentace  
2. Položka neobsahuje:  
 X  
3. Způsob měření:  
Udává se počet kusů kompletní konstrukce nebo práce.</t>
  </si>
  <si>
    <t>743Z11</t>
  </si>
  <si>
    <t>DEMONTÁŽ OSVĚTLOVACÍHO STOŽÁRU ULIČNÍHO VÝŠKY DO 15 M</t>
  </si>
  <si>
    <t>1. Položka obsahuje:  
 – všechny náklady na demontáž stávajícího zařízení se všemi pomocnými doplňujícími úpravami pro jeho likvidaci  
 – naložení vybouraného materiálu na dopravní prostředek  
2. Položka neobsahuje:  
 – odvoz vybouraného materiálu  
 – poplatek za likvidaci odpadů (nacení se dle SSD 0)  
3. Způsob měření:  
Udává se počet kusů kompletní konstrukce nebo práce.</t>
  </si>
  <si>
    <t>747705</t>
  </si>
  <si>
    <t>MANIPULACE NA ZAŘÍZENÍCH PROVÁDĚNÉ PROVOZOVATELEM</t>
  </si>
  <si>
    <t>1. Položka obsahuje:  
 – cenu za manipulace na zařízeních prováděné provozovatelem nutných pro další práce zhotovitele na technologickém souboru  
2. Položka neobsahuje:  
 X  
3. Způsob měření:  
Udává se čas v hodinách.</t>
  </si>
  <si>
    <t>Elektroinstalace - silnoproud</t>
  </si>
  <si>
    <t>741811</t>
  </si>
  <si>
    <t>UZEMŇOVACÍ VODIČ NA POVRCHU FEZN DO 120 MM2</t>
  </si>
  <si>
    <t>1. Položka obsahuje: 
 – uchycení vodiče na povrch vč. podpěr, konzol, svorek a pod. 
 – měření, dělení, spojování 
 – nátěr 
2. Položka neobsahuje: 
 X 
3. Způsob měření: 
Měří se metr délkový.</t>
  </si>
  <si>
    <t>741911</t>
  </si>
  <si>
    <t>UZEMŇOVACÍ VODIČ V ZEMI FEZN DO 120 MM2</t>
  </si>
  <si>
    <t>1. Položka obsahuje: 
 – přípravu podkladu pro osazení 
 – měření, dělení, spojování, tvarování 
 – ochranný nátěr spojů a při průchodu vodiče nad terén apod. dle příslušných norem 
2. Položka neobsahuje: 
 – zemní práce 
 – ochranu vodiče - chráničky apod. 
3. Způsob měření: 
Měří se metr délkový.</t>
  </si>
  <si>
    <t>741C05</t>
  </si>
  <si>
    <t>SPOJOVÁNÍ UZEMŇOVACÍCH VODIČŮ</t>
  </si>
  <si>
    <t>1. Položka obsahuje: 
 – tvarování, přípravu spojů 
 – svařování 
 – ochranný nátěr spoje dle příslušných norem 
2. Položka neobsahuje: 
 X 
3. Způsob měření: 
Udává se počet kusů kompletní konstrukce nebo práce.</t>
  </si>
  <si>
    <t>742G11</t>
  </si>
  <si>
    <t>KABEL NN DVOU- A TŘÍŽÍLOVÝ CU S PLASTOVOU IZOLACÍ DO 2,5 MM2</t>
  </si>
  <si>
    <t>742H12</t>
  </si>
  <si>
    <t>KABEL NN ČTYŘ- A PĚTIŽÍLOVÝ CU S PLASTOVOU IZOLACÍ OD 4 DO 16 MM2</t>
  </si>
  <si>
    <t>742K11</t>
  </si>
  <si>
    <t>UKONČENÍ DVOU AŽ PĚTIŽÍLOVÉHO KABELU V ROZVADĚČI NEBO NA PŘÍSTROJI DO 2,5 MM2</t>
  </si>
  <si>
    <t>1. Položka obsahuje: 
 – všechny práce spojené s úpravou kabelů pro montáž včetně veškerého příslušentsví 
2. Položka neobsahuje: 
 X 
3. Způsob měření: 
Udává se počet kusů kompletní konstrukce nebo práce.</t>
  </si>
  <si>
    <t>742K12</t>
  </si>
  <si>
    <t>UKONČENÍ DVOU AŽ PĚTIŽÍLOVÉHO KABELU V ROZVADĚČI NEBO NA PŘÍSTROJI OD 4 DO 16 MM2</t>
  </si>
  <si>
    <t>742K22</t>
  </si>
  <si>
    <t>UKONČENÍ DVOU AŽ PĚTIŽÍLOVÉHO KABELU KABELOVOU SPOJKOU OD 4 DO 16 MM2</t>
  </si>
  <si>
    <t>742O13</t>
  </si>
  <si>
    <t>ZATAŽENÍ KABELU DO CHRÁNIČKY - KABEL DO 4 KG/M</t>
  </si>
  <si>
    <t>1. Položka obsahuje: 
 – montáž kabelu o váze do 4 kg/m do chráničky/ kolektoru 
2. Položka neobsahuje: 
 X 
3. Způsob měření: 
Měří se metr délkový.</t>
  </si>
  <si>
    <t>742O15</t>
  </si>
  <si>
    <t>OZNAČOVACÍ ŠTÍTEK NA KABEL</t>
  </si>
  <si>
    <t>1. Položka obsahuje: 
 – veškeré příslušentsví 
2. Položka neobsahuje: 
 X 
3. Způsob měření: 
Udává se počet kusů kompletní konstrukce nebo práce.</t>
  </si>
  <si>
    <t>743122</t>
  </si>
  <si>
    <t>OSVĚTLOVACÍ STOŽÁR  PEVNÝ ŽÁROVĚ ZINKOVANÝ DÉLKY PŘES 6,5 DO 12 M</t>
  </si>
  <si>
    <t>1. Položka obsahuje: 
 – základovou konstrukci a veškeré příslušenství 
 – připojovací svorkovnici ve třídě izolace II ( pro 2x svítidlo ) a kabelové vedení ke svítidlům 
 – uzavírací nátěr, technický popis viz. projektová dokumentace 
2. Položka neobsahuje: 
 – zemní práce, betonový základ, svítidlo, výložník 
3. Způsob měření: 
Udává se počet kusů kompletní konstrukce nebo práce.</t>
  </si>
  <si>
    <t>743151</t>
  </si>
  <si>
    <t>OSVĚTLOVACÍ STOŽÁR  - STOŽÁROVÁ ROZVODNICE S 1-2 JISTÍCÍMI PRVKY</t>
  </si>
  <si>
    <t>1. Položka obsahuje: 
 – veškeré příslušenství, technický popis viz. projektová dokumentace 
2. Položka neobsahuje: 
 X 
3. Způsob měření: 
Udává se počet kusů kompletní konstrukce nebo práce.</t>
  </si>
  <si>
    <t>743Z92</t>
  </si>
  <si>
    <t>DEMONTÁŽ - ODVOZ (NA LIKVIDACI ODPADŮ NEBO JINÉ URČENÉ MÍSTO)</t>
  </si>
  <si>
    <t>T.KM</t>
  </si>
  <si>
    <t>1. Položka obsahuje: 
 – odvoz jakýmkoliv dopravním prostředkem a složení 
 – případné překládky na trase 
2. Položka neobsahuje: 
 – naložení vybouraného materiálu na dopravní prostředek (je zahrnuto ve zdrojové položce) 
 – poplatky za likvidaci odpadů, nacení se položkami ze ssd 0 
3. Způsob měření: 
Výměra je součtem součinů metrů krychlových tun vybouraného materiálu v původním stavu a jednotlivých vzdáleností v kilometrech.</t>
  </si>
  <si>
    <t>747213</t>
  </si>
  <si>
    <t>CELKOVÁ PROHLÍDKA, ZKOUŠENÍ, MĚŘENÍ A VYHOTOVENÍ VÝCHOZÍ REVIZNÍ ZPRÁVY, PRO OBJEM IN PŘES 500 DO 1000 TIS. KČ</t>
  </si>
  <si>
    <t>1. Položka obsahuje: 
 – cenu za celkovou prohlídku zařízení PS/SO, vč. měření, komplexních zkoušek a revizi zařízení tohoto PS/SO autorizovaným revizním technikem na silnoproudá zařízení podle požadavku ČSN, včetně hodnocení a vyhotovení celkové revizní zprávy 
2. Položka neobsahuje: 
 X 
3. Způsob měření: 
Udává se počet kusů kompletní konstrukce nebo práce.</t>
  </si>
  <si>
    <t>747511</t>
  </si>
  <si>
    <t>ZKOUŠKY VODIČŮ A KABELŮ NN PRŮŘEZU ŽÍLY DO 5X25 MM2</t>
  </si>
  <si>
    <t>1. Položka obsahuje: 
 – cenu za provedení měření kabelu/ vodiče vč. vyhotovení protokolu 
2. Položka neobsahuje: 
 X 
3. Způsob měření: 
Udává se počet kusů kompletní konstrukce nebo práce.</t>
  </si>
  <si>
    <t>747541</t>
  </si>
  <si>
    <t>MĚŘENÍ INTENZITY OSVĚTLENÍ INSTALOVANÉHO V ROZSAHU TOHOTO SO/PS</t>
  </si>
  <si>
    <t>1. Položka obsahuje: 
 – cenu za měření dle příslušných norem a předpisů, včetně vystavení protokolu 
2. Položka neobsahuje: 
 X 
3. Způsob měření: 
Udává se počet kusů kompletní konstrukce nebo práce.</t>
  </si>
  <si>
    <t>747701</t>
  </si>
  <si>
    <t>DOKONČOVACÍ MONTÁŽNÍ PRÁCE NA ELEKTRICKÉM ZAŘÍZENÍ</t>
  </si>
  <si>
    <t>1. Položka obsahuje: 
 – cenu za práce spojené s uváděním zařízení do provozu, drobné montážní práce v rozvaděčích, koordinaci se zhotoviteli souvisejících zařízení apod. 
2. Položka neobsahuje: 
 X 
3. Způsob měření: 
Udává se čas v hodinách.</t>
  </si>
  <si>
    <t>748242</t>
  </si>
  <si>
    <t>PÍSMENA A ČÍSLICE VÝŠKY PŘES 40 DO 100 MM</t>
  </si>
  <si>
    <t>1. Položka obsahuje: 
 – zhotovení nápisu barvou pomocí šablon vč. podružného materiálu, rozměření, dodání barvy 
a ředidla 
2. Položka neobsahuje: 
 X 
3. Způsob měření: 
Udává se počet kusů kompletní konstrukce nebo práce.</t>
  </si>
  <si>
    <t>87646</t>
  </si>
  <si>
    <t>CHRÁNIČKY Z TRUB PLASTOVÝCH DN DO 400MM</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</si>
  <si>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</si>
  <si>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966158</t>
  </si>
  <si>
    <t>BOURÁNÍ KONSTRUKCÍ Z PROST BETONU S ODVOZEM DO 20KM</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</si>
  <si>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</si>
  <si>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SO 402</t>
  </si>
  <si>
    <t>PŘELOŽKA SILOVÉHO VEDENÍ VO MOSTU EV.Č. 1911-2b</t>
  </si>
  <si>
    <t>743141</t>
  </si>
  <si>
    <t>OSVĚTLOVACÍ STOŽÁR  PŘECHODOVÝ DÉLKY DO 8 M</t>
  </si>
  <si>
    <t>1. Položka obsahuje: 
 – základovou konstrukci a veškeré příslušenství 
 – připojovací svorkovnici ve třídě izolace II ( pro 2x svítidlo ) a kabelové vedení ke svítidlům 
 – uzavírací nátěr, technický popis viz. projektová dokumentace 
2. Položka neobsahuje: 
 – zemní práce,  betonový základ, svítidlo, výložník 
3. Způsob měření: 
Udává se počet kusů kompletní konstrukce nebo práce.</t>
  </si>
  <si>
    <t>743142</t>
  </si>
  <si>
    <t>OSVĚTLOVACÍ STOŽÁR  PŘECHODOVÝ - VÝLOŽNÍK S DÉLKOU VYLOŽENÍ DO 3 M</t>
  </si>
  <si>
    <t>743531</t>
  </si>
  <si>
    <t>SVÍTIDLO VENKOVNÍ VŠEOBECNÉ PRO OSVĚTLENÍ PŘECHODU PRO CHODCE DO 150 W</t>
  </si>
  <si>
    <t>SO 501</t>
  </si>
  <si>
    <t>PŘELOŽKA PLYNOVODU MOSTU EV.Č. 1911-2b</t>
  </si>
  <si>
    <t>273443894vd</t>
  </si>
  <si>
    <t>Manžeta na chráničky EPDM na potrubí 225 x 355 mm</t>
  </si>
  <si>
    <t>K uzavření konců chráničky slouží manžety na chráničky. Manžety brání vnikání spodní vody a různých živočichů nebo nečistot do chráničky. Nasazují se na trubku v průběhu montáže a upevňují se utažením nerezových pásků, které jsou k manžetě přiloženy při dodání.  Manžeta je vyrobena ze syntetického kaučuku EPDM, který je odolný proti vlhkosti a jehož trvanlivost je pro dané účely vyhovující. Manžety jsou odlévány do forem a jsou tudíž celistvé bez jakýchkoliv spojů, což zvyšuje těsnost po správně provedené montáži.</t>
  </si>
  <si>
    <t>28314146.A</t>
  </si>
  <si>
    <t>Fólie výstražná žlutá "POZOR PLYN"</t>
  </si>
  <si>
    <t>57*2 = 114 
RTS II / 2021</t>
  </si>
  <si>
    <t>114=114,000 [A]</t>
  </si>
  <si>
    <t>Balení: cívka 250 m  VF-300</t>
  </si>
  <si>
    <t>283pl0001VD</t>
  </si>
  <si>
    <t>Pas navrtávací balónovací uzávěrový HAKU 5265 225 2˝-2 1/2˝ PLYN</t>
  </si>
  <si>
    <t>2 = 2 
vlastní</t>
  </si>
  <si>
    <t>28613109.M</t>
  </si>
  <si>
    <t>Elektrospojka d 225 mm SDR 11 PE 100 ELGEF Plus</t>
  </si>
  <si>
    <t>10 = 10 
;ztratné 5%; 0,5 = 0,5 
RTS II / 2021</t>
  </si>
  <si>
    <t>10,5=10,500 [A]</t>
  </si>
  <si>
    <t>elektrotvarovka, 10 bar plyn/ 16 bar voda  objednací číslo: 753-911-62</t>
  </si>
  <si>
    <t>28613110.M-vd</t>
  </si>
  <si>
    <t>Elektrospojka d 355 mm SDR 11 PE 100</t>
  </si>
  <si>
    <t>elektrotvarovka, 10 bar plyn/ 16 bar voda</t>
  </si>
  <si>
    <t>28613968.A</t>
  </si>
  <si>
    <t>Trubka tlaková plyn d 225x12,8 mm PE100 SDR 17,6</t>
  </si>
  <si>
    <t>58 = 58 
;ztratné 10%; 5,8 = 5,8 
RTS II / 2021</t>
  </si>
  <si>
    <t>63,8=63,800 [A]</t>
  </si>
  <si>
    <t>0,1 MPa, černá s oranžovými pruhy  objednací číslo: GP 225 128 012</t>
  </si>
  <si>
    <t>28614082</t>
  </si>
  <si>
    <t>Chránička plynová PEHD d 355 x 13,6 x 6000 mm</t>
  </si>
  <si>
    <t>18 = 18 
;ztratné 10%; 1,8 = 1,8 
RTS II / 2021</t>
  </si>
  <si>
    <t>19,8=19,800 [A]</t>
  </si>
  <si>
    <t>SDR 26 černá nebo černá se žlutým pruhem  katalogové číslo: 110-34</t>
  </si>
  <si>
    <t>28653513</t>
  </si>
  <si>
    <t>Objímka distanční kluzná typ M/N  221-240mm</t>
  </si>
  <si>
    <t>14 = 14 
RTS II / 2021</t>
  </si>
  <si>
    <t>14=14,000 [A]</t>
  </si>
  <si>
    <t>Rozsah průměrů: 203-227 mm  Výška distanční objímky: 36 mm.</t>
  </si>
  <si>
    <t>286536128</t>
  </si>
  <si>
    <t>Oblouk 45° PE100 RC SDR17 typ L  225 x 13,4 mm</t>
  </si>
  <si>
    <t>Tvarovky pro svařování na tupo, typ L. Tvarově stabilní, černé univerzální oblouky jsou vyrobeny zmateriálu PE100 RC, který vyhovuje požadavkům pro všechna média potrubí, jako je pitná voda, kanalizace a plyn. Poloměr ohybu oblouků 1,5 x d. Pro pokládku bez pískového lože.  SDR17, PN 10 (voda), PN 5 (plyn)  FFD50820</t>
  </si>
  <si>
    <t>286536148</t>
  </si>
  <si>
    <t>Oblouk 30° PE100 RC SDR17 typ L  225 x 13,4 mm</t>
  </si>
  <si>
    <t>Tvarovky pro svařování na tupo, typ L. Tvarově stabilní, černé univerzální oblouky jsou vyrobeny zmateriálu PE100 RC, který vyhovuje požadavkům pro všechna média potrubí, jako je pitná voda, kanalizace a plyn. Poloměr ohybu oblouků 1,5 x d. Pro pokládku bez pískového lože.  SDR17, PN 10 (voda), PN 5 (plyn)  FFD60820</t>
  </si>
  <si>
    <t>286536168</t>
  </si>
  <si>
    <t>Oblouk 22° PE100 RC SDR17 typ L  225 x 13,4 mm</t>
  </si>
  <si>
    <t>Tvarovky pro svařování na tupo, typ L. Tvarově stabilní, černé univerzální oblouky jsou vyrobeny zmateriálu PE100 RC, který vyhovuje požadavkům pro všechna média potrubí, jako je pitná voda, kanalizace a plyn. Poloměr ohybu oblouků 1,5 x d. Pro pokládku bez pískového lože.  SDR17, PN 10 (voda), PN 5 (plyn)  FFD80820</t>
  </si>
  <si>
    <t>286536188</t>
  </si>
  <si>
    <t>Oblouk 11° PE100 RC SDR17 typ L  225 x 13,4 mm</t>
  </si>
  <si>
    <t>Tvarovky pro svařování na tupo, typ L. Tvarově stabilní, černé univerzální oblouky jsou vyrobeny zmateriálu PE100 RC, který vyhovuje požadavkům pro všechna média potrubí, jako je pitná voda, kanalizace a plyn. Poloměr ohybu oblouků 1,5 x d. Pro pokládku bez pískového lože.  SDR17, PN 10 (voda), PN 5 (plyn)  FFD90820</t>
  </si>
  <si>
    <t>4059099900001</t>
  </si>
  <si>
    <t>Marker pro vyhledání PE tras</t>
  </si>
  <si>
    <t>12 = 12 
RTS II / 2021</t>
  </si>
  <si>
    <t>42291357</t>
  </si>
  <si>
    <t>Poklop litinový 534 - šoupátkový, plyn</t>
  </si>
  <si>
    <t>Rambo poklop typ 534  W-8705202  víko s předlitým nápisem je zajištěno mechanicky proti zcizení provedení  tělesa a víka z tvárné litiny GGG-40 ochrana proti korozi - asfaltový nátěr vně i uvnitř typ 534 s nápisem PLYN</t>
  </si>
  <si>
    <t>55346960vd</t>
  </si>
  <si>
    <t>Sloupek orientační,  2000 mm, potažený bralenem</t>
  </si>
  <si>
    <t>6 = 6 
RTS II / 2021</t>
  </si>
  <si>
    <t>vč. bet patky, barevného značení žlutá/černá, orientační tabule velká, vč. kompletní montáže</t>
  </si>
  <si>
    <t>723cich001VD</t>
  </si>
  <si>
    <t>Čichačka PE</t>
  </si>
  <si>
    <t>119001411R00</t>
  </si>
  <si>
    <t>Dočasné zajištění beton.a plast. potrubí do DN 200</t>
  </si>
  <si>
    <t>3*1 K = 3 
1*1 V = 1 
RTS II / 2021</t>
  </si>
  <si>
    <t>Položku lze použít i pro potrubí kameninové nebo železobetonové.</t>
  </si>
  <si>
    <t>2*1 = 2 
RTS II / 2021</t>
  </si>
  <si>
    <t>vč. dodávky betonového nebo plastového půlžlábku a jeho osazení 
2*1 = 2 
vlastní</t>
  </si>
  <si>
    <t>3*3*1*1,62 K = 14,58 
2*3*1*1,62 V = 9,72 
2*3*1*0,8 E = 4,8 
RTS II / 2021</t>
  </si>
  <si>
    <t>29,1=29,100 [A]</t>
  </si>
  <si>
    <t>131201201R00</t>
  </si>
  <si>
    <t>Hloubení zapažených jam v hor.3 do 100 m3</t>
  </si>
  <si>
    <t>2*2*2*2 Jámy pro napojení plynovodu = 16 
RTS II / 2021</t>
  </si>
  <si>
    <t>16=16,000 [A]</t>
  </si>
  <si>
    <t>131201209R00</t>
  </si>
  <si>
    <t>Příplatek za lepivost - hloubení zapaž.jam v hor.3</t>
  </si>
  <si>
    <t>16*0,3 30% = 4,8 
RTS II / 2021</t>
  </si>
  <si>
    <t>4,8 =4,800 [A]</t>
  </si>
  <si>
    <t>132201211R00</t>
  </si>
  <si>
    <t>Hloubení rýh š.do 200 cm hor.3 do 100 m3,STROJNĚ</t>
  </si>
  <si>
    <t>57*1*1,62 = 92,34 
RTS II / 2021</t>
  </si>
  <si>
    <t>92,34=92,340 [A]</t>
  </si>
  <si>
    <t>92,34*0,3 30% = 27,702 
RTS II / 2021</t>
  </si>
  <si>
    <t>27,702=27,702 [A]</t>
  </si>
  <si>
    <t>151101101R00</t>
  </si>
  <si>
    <t>Pažení a rozepření stěn rýh - příložné - hl.do 2 m</t>
  </si>
  <si>
    <t>57*1,62*2 = 184,68 
RTS II / 2021</t>
  </si>
  <si>
    <t>184,68=184,680 [A]</t>
  </si>
  <si>
    <t>151101111R00</t>
  </si>
  <si>
    <t>Odstranění pažení stěn rýh - příložné - hl. do 2 m</t>
  </si>
  <si>
    <t>184,68 = 184,68 
RTS II / 2021</t>
  </si>
  <si>
    <t>151101201R00</t>
  </si>
  <si>
    <t>Pažení stěn výkopu - příložné - hloubky do 4 m</t>
  </si>
  <si>
    <t>2*(4*2*2) = 32 
RTS II / 2021</t>
  </si>
  <si>
    <t>32=32,000 [A]</t>
  </si>
  <si>
    <t>Položka neobsahuje rozepření ani vzepření pažení. Odstranění pažení se oceňuje samostatně.</t>
  </si>
  <si>
    <t>151101211R00</t>
  </si>
  <si>
    <t>Odstranění pažení stěn - příložné - hl. do 4 m</t>
  </si>
  <si>
    <t>32 = 32 
RTS II / 2021</t>
  </si>
  <si>
    <t>151101301R00</t>
  </si>
  <si>
    <t>Rozepření stěn pažení - příložné -  hl. do 4 m</t>
  </si>
  <si>
    <t>16 = 16 
RTS II / 2021</t>
  </si>
  <si>
    <t>Odstranění rozepření stěn se oceňuje samostatně.</t>
  </si>
  <si>
    <t>151101311R00</t>
  </si>
  <si>
    <t>Odstranění rozepření stěn - příložné - hl. do 4 m</t>
  </si>
  <si>
    <t>151101401R00</t>
  </si>
  <si>
    <t>Vzepření stěn pažení - příložné - hl. do 4 m</t>
  </si>
  <si>
    <t>V položce je zakalkulováno i potřebné přepažování. Odstranění vzepření se oceňuje samostatně.</t>
  </si>
  <si>
    <t>151101411R00</t>
  </si>
  <si>
    <t>Odstranění vzepření stěn - příložné - hl. do 4 m</t>
  </si>
  <si>
    <t>161101101R00</t>
  </si>
  <si>
    <t>Svislé přemístění výkopku z hor.1-4 do 2,5 m</t>
  </si>
  <si>
    <t>92,34 rýha = 92,34 
16 jámy = 16 
RTS II / 2021</t>
  </si>
  <si>
    <t>108,34=108,340 [A]</t>
  </si>
  <si>
    <t>Platí pro hloubky výkopu od 1 do 2,5 m. Při hloubce do 1 m se svislé přemístění neoceňuje.  Tabulka pro určení podílu svislého přemístění výkopku. Číselná hodnota uvedená v tabulce udává procento z celkového objemu výkopávky, pro něž se oceňuje svislé přemístění výkopku.  a) hloubení jam objemu do 100 m3  100 %  objemu do 1000 m3  8 % objemu do 10000 m3  3 %  objemu nad 10000 m3  2 %  b) hloubení rýh š. do 60 cm bez ohledu na objem  100 %  c) hloubení rýh š. do 200 cm objemu do 100 m3  100 % objemu nad 100 m3  50 %  d) hloubení zářezů objemu do 1000 m3  neoceňuje se objemu do 10000 m3  neoceňuje se objemu nad 10000 m3  neoceňuje se</t>
  </si>
  <si>
    <t>92,34+16 = 108,34 
RTS II / 2021</t>
  </si>
  <si>
    <t>108,34 = 108,34 
RTS II / 2021</t>
  </si>
  <si>
    <t>Obsyp a zásyp potrubí bez prohození sypaniny</t>
  </si>
  <si>
    <t>s dodáním štěrkopísku frakce 0 - 22 mm 
57*1*1,52 rýha 86,64 
2*2*2*1,65 jámy 13,2 
RTS II / 2021</t>
  </si>
  <si>
    <t>99,84=99,840 [A]</t>
  </si>
  <si>
    <t>4000001VD</t>
  </si>
  <si>
    <t>Zafoukání potrubí popílkocementovou směsí</t>
  </si>
  <si>
    <t>1,5 části st. plynovodu nedotčeného výkopem = 1,5 
vlastní</t>
  </si>
  <si>
    <t>1,5=1,500 [A]</t>
  </si>
  <si>
    <t>kraj Středočeský 
57*1*0,1 rýha = 5,7 
2*2*2*0,35 jámy = 2,8 
RTS II / 2021</t>
  </si>
  <si>
    <t>8,5 =8,500 [A]</t>
  </si>
  <si>
    <t>Potrubí z trub plastických, skleněných a čedičových</t>
  </si>
  <si>
    <t>871511102R00</t>
  </si>
  <si>
    <t>Montáž plast.potrubí s elektro.vinutím DN 200 mm</t>
  </si>
  <si>
    <t>57 = 57 
RTS II / 2021</t>
  </si>
  <si>
    <t>57=57,000 [A]</t>
  </si>
  <si>
    <t>V položce je uvažováno s jedním spojem na 6 m potrubí. Případné další spoje se dorozpočtují přirážkou za každý další spoj pol. 871 51-2.... V položce není zakalkulována dodávka trub, spojek a tvarovek. Jejich dodávka se oceňuje ve specifikaci. Montáž tvarovek se oceňuje pol. č. 871 51-2...  podle množství a průměru potřebných spojů, popřípadě individuální kalkulací</t>
  </si>
  <si>
    <t>871511106R00</t>
  </si>
  <si>
    <t>Montáž plast.potrubí s elektro.vinutím DN 350 mm</t>
  </si>
  <si>
    <t>18 = 18 
RTS II / 2021</t>
  </si>
  <si>
    <t>18=18,000 [A]</t>
  </si>
  <si>
    <t>877372121R00</t>
  </si>
  <si>
    <t>Přirážka za 1 spoj elektrotvarovky d 315 mm a více</t>
  </si>
  <si>
    <t>19+3 = 22 
RTS II / 2021</t>
  </si>
  <si>
    <t>22=22,000 [A]</t>
  </si>
  <si>
    <t>Cena vyjadřuje náklady na jeden spoj. Montáž elektrotvarovky se ocení příslušným počtem spojů = napojení. V položce nejsou zakalkulovány náklady na dodání elektrotvarovek; elektrotvarovky se oceňují ve specifikaci</t>
  </si>
  <si>
    <t>891369111R00</t>
  </si>
  <si>
    <t>Montáž navrtávacích pasů DN 250</t>
  </si>
  <si>
    <t>Položka je určena pro montáž navrtávacích pasů na potrubí z trub osinkocementových, litinových, ocelových nebo plastckých hmot. V položce jsou zakalkulovány i náklady na jejich montáž a výkop montážních jamek; na opravu izolace ocelových trubek a na osazení zemních souprav. V položce nejsou zakalkulovány náklady na: - dodání navrtávacích pasů a ventilů; tyto armatury se oceňují ve specifikaci; ztratné se doporučuje ve výši 1 % - osazení ventilových poklopů; osazení poklopů se oceňuje příslušnými položkami souboru 89940 Osazení poklopů litinových části A01 tohoto sborníku.</t>
  </si>
  <si>
    <t>899401112R00</t>
  </si>
  <si>
    <t>Osazení poklopů litinových šoupátkových</t>
  </si>
  <si>
    <t>V položkách osazení poklopů jsou zakalkulovány i náklady na jejich podezdění.  V položkách nejsou zakalkulovány náklady na dodání poklopů; Tyto náklady se oceňují ve specifikaci. Ztratné se nestanoví</t>
  </si>
  <si>
    <t>899431111R00</t>
  </si>
  <si>
    <t>Výšková úprava do 20 cm, zvýšení krytu šoupěte</t>
  </si>
  <si>
    <t>899731114R00</t>
  </si>
  <si>
    <t>Vodič signalizační CYY 6 mm2</t>
  </si>
  <si>
    <t>66 = 66 
RTS II / 2021</t>
  </si>
  <si>
    <t>66=66,000 [A]</t>
  </si>
  <si>
    <t>20 napojení na st. plynovod = 20 
RTS II / 2021</t>
  </si>
  <si>
    <t>969011141R00</t>
  </si>
  <si>
    <t>Vybourání vodovod., plynového vedení DN do 200 mm</t>
  </si>
  <si>
    <t>20 pouze části dotčené výkopem = 20 
RTS II / 2021</t>
  </si>
  <si>
    <t>M23</t>
  </si>
  <si>
    <t>Montáže potrubí</t>
  </si>
  <si>
    <t>230193009R00</t>
  </si>
  <si>
    <t>Nasunutí potrubní sekce do chráničky DN 350</t>
  </si>
  <si>
    <t>230194010R00</t>
  </si>
  <si>
    <t>Utěsnění chráničky manžetou DN 350</t>
  </si>
  <si>
    <t>230220011R00</t>
  </si>
  <si>
    <t>Montáž orientačního sloupku - plynovod</t>
  </si>
  <si>
    <t>230220024R00</t>
  </si>
  <si>
    <t>Montáž čichačky na plynovod, DN 350</t>
  </si>
  <si>
    <t>230230021R00</t>
  </si>
  <si>
    <t>Hlavní tlaková zkouška vzduchem 0,6 MPa, DN 200</t>
  </si>
  <si>
    <t>Délka zkušebního úseku činí 250 m.</t>
  </si>
  <si>
    <t>VRN.1</t>
  </si>
  <si>
    <t>DOPRAVNĚ INŽENÝRSKÉ OPATŘENÍ</t>
  </si>
  <si>
    <t>914112</t>
  </si>
  <si>
    <t>DOPRAVNÍ ZNAČKY ZÁKLAD VELIKOSTI OCEL NEREFLEXNÍ - MONTÁŽ S PŘEMÍST</t>
  </si>
  <si>
    <t>Přechodné dopr. značení - Svislá dopravní značka ocelová normální velikosti včetně základové konstrukce (stojan k dopravním silničním značkám jednoduchý - červenobílé pruhování + základová deska):  
Objízdná trasa: B20a-30, B24a, B24b, IP10a, IS11a, IS11b, IS11c, IP22, E13 - půjčené značení (montáž s přestavěním). 
= (1+1+4+1+3+4+3+3+2)ks 
Pracovní místa 1.fáze: A15, B2, B20a-30, B26, B30, C4a, C4b, IJ4c, IP10a, IP4b, IP6, E13, P7, P8, Z2 - půjčené značení (montáž s přestavěním). 
= (4+2+3+2+7+2+2+1+1+1+2+4+2+2+7)ks 
Pracovní místa 2.fáze: A15, B2, B20a-30, B26, B30, C4b, IJ4c, IP10a, IP4b, IP6, E13, P7, P8, Z2 - půjčené značení (montáž s přestavěním). 
= (4+2+3+2+7+2+1+1+1+2+4+2+2+7)ks</t>
  </si>
  <si>
    <t>(1+1+4+1+3+4+3+3+2)+(4+2+3+2+7+2+2+1+1+1+2+4+2+2+7)+(4+2+3+2+7+2+1+1+1+2+4+2+2+7)=104,000 [A]</t>
  </si>
  <si>
    <t>Přechodné dopr. značení -Svislá dopravní značka ocelová normální velikosti včetně základové konstrukce (stojan k dopravním silničním značkám jednoduchý - červenobílé pruhování + základová deska): 
Objízdná trasa: B20a-30, B24a, B24b, IP10a, IS11a, IS11b, IS11c, IP22, E13 - půjčené značení (demontáž). 
= (1+1+4+1+3+4+3+3+2)ks 
Pracovní místa 1.fáze: A15, B2, B20a-30, B26, B30, C4a, C4b, IJ4c, IP10a, IP4b, IP6, E13, P7, P8, Z2 - půjčené značení (demontáž). 
= (4+2+3+2+7+2+2+1+1+1+2+4+2+2+7)ks 
Pracovní místa 2.fáze: A15, B2, B20a-30, B26, B30, C4b, IJ4c, IP10a, IP4b, IP6, E13, P7, P8, Z2 - půjčené značení (demontáž). 
= (4+2+3+2+7+2+1+1+1+2+4+2+2+7)ks</t>
  </si>
  <si>
    <t>914119</t>
  </si>
  <si>
    <t>DOPRAV ZNAČKY ZÁKLAD VEL OCEL NEREFLEXNÍ - NÁJEMNÉ</t>
  </si>
  <si>
    <t>KSDEN</t>
  </si>
  <si>
    <t>Přechodné dopr. značení - Svislá dopravní značka ocelová normální velikosti včetně základové konstrukce (stojan k dopravním silničním značkám jednoduchý - červenobílé pruhování + základová deska): 
Objízdná trasa: B20a-30, B24a, B24b, IP10a, IS11a, IS11b, IS11c, IP22, E13 - půjčené značení (nájem). 
= (1+1+4+1+3+4+3+3+2)ks*150dnů 
Pracovní místa 1.fáze: A15, B2, B20a-30, B26, B30, C4a, C4b, IJ4c, IP10a, IP4b, IP6, E13, P7, P8, Z2 - půjčené značení (nájem). 
= (4+2+3+2+7+2+2+1+1+1+2+4+2+2+7)ks*75dnů 
Pracovní místa 2.fáze: A15, B2, B20a-30, B26, B30, C4b, IJ4c, IP10a, IP4b, IP6, E13, P7, P8, Z2 - půjčené značení (nájem). 
= (4+2+3+2+7+2+1+1+1+2+4+2+2+7)ks*75dnů</t>
  </si>
  <si>
    <t>(1+1+4+1+3+4+3+3+2)*150+(4+2+3+2+7+2+2+1+1+1+2+4+2+2+7)*75+(4+2+3+2+7+2+1+1+1+2+4+2+2+7)*75=9 450,000 [A]</t>
  </si>
  <si>
    <t>položka zahrnuje sazbu za pronájem dopravních značek a zařízení, počet jednotek je určen jako součin počtu značek a počtu dní použití</t>
  </si>
  <si>
    <t>915321</t>
  </si>
  <si>
    <t>VODOR DOPRAV ZNAČ Z FÓLIE DOČAS ODSTRANITEL - DOD A POKLÁDKA</t>
  </si>
  <si>
    <t>Přechodné vodorovné dopr. znažení - Značení z fólie, odstranitelné - dodávka a pokládka 
= 6*(0,50m*4,00m)+2*6,50m*0,125m</t>
  </si>
  <si>
    <t>6*(0,5*4)+2*6,5*0,125=13,625 [A]</t>
  </si>
  <si>
    <t>položka zahrnuje: 
- dodání a pokládku předepsané fólie 
- zahrnuje předznačení</t>
  </si>
  <si>
    <t>915322</t>
  </si>
  <si>
    <t>VODOR DOPRAV ZNAČ Z FÓLIE DOČAS ODSTRANITEL - ODSTRANĚNÍ</t>
  </si>
  <si>
    <t>Přechodné vodorovné dopr. znažení - Značení z fólie, odstranitelné - odstranění 
= 6*(0,50m*4,00m)+2*6,50m*0,125m</t>
  </si>
  <si>
    <t>zahrnuje odstranění značení bez ohledu na způsob provedení (zatření, zbroušení) a odklizení vzniklé suti</t>
  </si>
  <si>
    <t>916112</t>
  </si>
  <si>
    <t>DOPRAV SVĚTLO VÝSTRAŽ SAMOSTATNÉ - MONTÁŽ S PŘESUNEM</t>
  </si>
  <si>
    <t>Přechodné dopravní značení - Výstražné světlo typu 1 samostatné + akumulátor včetně základové konstrukce (stojan k dopravním silničním značkám jednoduchý - červenobílé pruhování + základová deska) - půjčené značení (montáž s přemístěním) 
Pracovní místa 1.fáze: 
= 2ks 
Pracovní místa 2.fáze: 
= 2ks</t>
  </si>
  <si>
    <t>2+2=4,000 [A]</t>
  </si>
  <si>
    <t>položka zahrnuje: 
- přemístění zařízení z dočasné skládky a jeho osazení a montáž na místě určeném projektem 
- údržbu po celou dobu trvání funkce, náhradu zničených nebo ztracených kusů, nutnou opravu poškozených částí 
- napájení z baterie včetně záložní baterie</t>
  </si>
  <si>
    <t>916113</t>
  </si>
  <si>
    <t>DOPRAV SVĚTLO VÝSTRAŽ SAMOSTATNÉ - DEMONTÁŽ</t>
  </si>
  <si>
    <t>Přechodné dopravní značení - Výstražné světlo typu 1 samostatné + akumulátor včetně základové konstrukce (stojan k dopravním silničním značkám jednoduchý - červenobílé pruhování + základová deska) - půjčené značení (demontáž) 
Pracovní místa 1.fáze: 
= 2ks 
Pracovní místa 2.fáze: 
= 2ks</t>
  </si>
  <si>
    <t>Položka zahrnuje odstranění, demontáž a odklizení zařízení s odvozem na předepsané místo</t>
  </si>
  <si>
    <t>916119</t>
  </si>
  <si>
    <t>DOPRAV SVĚTLO VÝSTRAŽ SAMOSTATNÉ - NÁJEMNÉ</t>
  </si>
  <si>
    <t>Přechodné dopravní značení - Výstražné světlo typu 1 samostatné + akumulátor včetně základové konstrukce (stojan k dopravním silničním značkám jednoduchý - červenobílé pruhování + základová deska) - půjčené značení (nájem) 
Pracovní místa 1.fáze: 
= 2ks*75dnů 
Pracovní místa 2.fáze: 
= 2ks*75dnů</t>
  </si>
  <si>
    <t>2*75+2*75=300,000 [A]</t>
  </si>
  <si>
    <t>položka zahrnuje sazbu za pronájem zařízení. Počet měrných jednotek se určí jako součin počtu zařízení a počtu dní použití.</t>
  </si>
  <si>
    <t>916132</t>
  </si>
  <si>
    <t>DOPRAV SVĚTLO VÝSTRAŽ SOUPRAVA 5KS - MONTÁŽ S PŘESUNEM</t>
  </si>
  <si>
    <t>Přechodné dopr. značení - Výstražná světla typu-1 souprava pěti kusů + akumulátor - půjčené značení (montáž s přestavěním). 
Pracovní místa 1.fáze: 
= 2ks 
Pracovní místa 2.fáze: 
= 2ks</t>
  </si>
  <si>
    <t>916133</t>
  </si>
  <si>
    <t>DOPRAV SVĚTLO VÝSTRAŽ SOUPRAVA 5KS - DEMONTÁŽ</t>
  </si>
  <si>
    <t>Přechodné dopr. značení - Výstražná světla typu-1 souprava pěti kusů + akumulátor - půjčené značení (demontáž). 
Pracovní místa 1.fáze: 
= 2ks 
Pracovní místa 2.fáze: 
= 2ks</t>
  </si>
  <si>
    <t>916139</t>
  </si>
  <si>
    <t>DOPRAVNÍ SVĚTLO VÝSTRAŽNÉ SOUPRAVA 5 KUSŮ - NÁJEMNÉ</t>
  </si>
  <si>
    <t>Přechodné dopr. značení - Výstražná světla typu-1 souprava pěti kusů + akumulátor - půjčené značení (nájem). 
Pracovní místa 1.fáze: 
= 2ks*75dnů 
Pracovní místa 2.fáze: 
= 2ks*75dnů</t>
  </si>
  <si>
    <t>916352</t>
  </si>
  <si>
    <t>SMĚROVACÍ DESKY Z4 OBOUSTR S FÓLIÍ TŘ 1 - MONTÁŽ S PŘESUNEM</t>
  </si>
  <si>
    <t>Přechodné dopr. značení - Svislá dopravní značka plastová normální velikosti včetně základové konstrukce (základová deska): Z4a - půjčené značení (montáž s přestavěním) 
Pracovní místa 1.fáze: 
= 36ks 
Pracovní místa 2.fáze: 
= 20ks</t>
  </si>
  <si>
    <t>36+20=56,000 [A]</t>
  </si>
  <si>
    <t>položka zahrnuje: 
- přemístění zařízení z dočasné skládky a jeho osazení a montáž na místě určeném projektem 
- údržbu po celou dobu trvání funkce, náhradu zničených nebo ztracených kusů, nutnou opravu poškozených částí</t>
  </si>
  <si>
    <t>916353</t>
  </si>
  <si>
    <t>SMĚROVACÍ DESKY Z4 OBOUSTR S FÓLIÍ TŘ 1 - DEMONTÁŽ</t>
  </si>
  <si>
    <t>Přechodné dopr. značení - Svislá dopravní značka plastová normální velikosti včetně základové konstrukce (základová deska): Z4a - půjčené značení (demontáž). 
Pracovní místa 1.fáze: 
= 36ks 
Pracovní místa 2.fáze: 
= 20ks</t>
  </si>
  <si>
    <t>916359</t>
  </si>
  <si>
    <t>SMĚROVACÍ DESKY Z4 OBOUSTR S FÓLIÍ TŘ 1 - NÁJEMNÉ</t>
  </si>
  <si>
    <t>Přechodné dopr. značení - Svislá dopravní značka plastová normální velikosti včetně základové konstrukce (základová deska): Z4a - půjčené značení (nájem). 
Pracovní místa 1.fáze: 
= 36ks*75dnů 
Pracovní místa 2.fáze: 
= 20ks*75dnů</t>
  </si>
  <si>
    <t>36*75+20*75=4 200,000 [A]</t>
  </si>
  <si>
    <t>VRN.2</t>
  </si>
  <si>
    <t>PLÁN ORGANIZACE VÝSTAVBY</t>
  </si>
  <si>
    <t>02620-R</t>
  </si>
  <si>
    <t>ZKOUŠENÍ KONSTRUKCÍ A PRACÍ NEZÁVISLOU ZKUŠEBNOU</t>
  </si>
  <si>
    <t>KPL</t>
  </si>
  <si>
    <t>Náklady na průzkumy v rámci realizace stavby - Zkoušení konstrukcí a prací (nad rámec KZP).</t>
  </si>
  <si>
    <t>zahrnuje veškeré náklady spojené s objednatelem požadovanými zkouškami</t>
  </si>
  <si>
    <t>02910-R</t>
  </si>
  <si>
    <t>OSTATNÍ POŽADAVKY - ZEMĚMĚŘIČSKÁ MĚŘENÍ</t>
  </si>
  <si>
    <t>Příprava výstavby - Geodetická činnost v průběhu provádění stavebních prací (geodet zhotovitele stavby pro celou stavbu) včetně vytyčení hranic pozemků a vytyčení obvodu stavby. Součástí je vybudování potřebné vytyčovací sítě pro celou stavbu.</t>
  </si>
  <si>
    <t>zahrnuje veškeré náklady spojené s objednatelem požadovanými pracemi,  
- pro stanovení orientační investorské ceny určete jednotkovou cenu jako 1% odhadované ceny stavby</t>
  </si>
  <si>
    <t>Příprava výstavby - Vytyčení podzemních inženýrských sítí jejich správci, popřípadě provedení kopaných sond pro ověření polohy a jejich hloubky pod terénem.</t>
  </si>
  <si>
    <t>02911-R</t>
  </si>
  <si>
    <t>OSTATNÍ POŽADAVKY - GEODETICKÉ ZAMĚŘENÍ</t>
  </si>
  <si>
    <t>Dokončení výstavby - Geometrické zaměření celé stavby sloužící pro vypracování dokumentace skutečného provedení stavby a pro vypracování geometrického plánu potvrzeného katastrálním úřadem po dokončení stavby.</t>
  </si>
  <si>
    <t>02940-R</t>
  </si>
  <si>
    <t>OSTATNÍ POŽADAVKY - VYPRACOVÁNÍ DOKUMENTACE</t>
  </si>
  <si>
    <t>Příprava výstavby - Rozhodnutí o povolení zvláštního užívání pozemní komunikace.</t>
  </si>
  <si>
    <t>Příprava výstavby - Havarijní plán</t>
  </si>
  <si>
    <t>Příprava výstavby – Výrobně technická dokumentace na ocelové konstrukce.</t>
  </si>
  <si>
    <t>Dokončení výstavby - Fotodokumentace stavby - 1x měsíčně sada barevných fotografií v digitální formě +  závěrečná dokumentace po dokončení stavby v albu s popisem v tištěné i elektronické formě v počtu dle SoD.</t>
  </si>
  <si>
    <t>02943-R</t>
  </si>
  <si>
    <t>OSTATNÍ POŽADAVKY - VYPRACOVÁNÍ RDS</t>
  </si>
  <si>
    <t>Příprava výstavby - Realizační dokumentace celé stavby v rozsahu dle požadavků objednatele včetně zapracování všech podmínek a požadavků stavebního povolení a podmínek stanovených zadávací dokumentací. Dokumentace bude zpracována pro všechny objekty dle čl. 6.1.2 (TKP D kap. 6, příl. 5); jejím předmětem je dokumentace všech zhotovovaných a pomocných konstrukcí a prací nutných ke stavbě objektu. Součástí je předání dokumentace v tištěné podobě v požadovaném počtu paré a předání v elektonické podobě (rozsah a uspořádání odpovídající podobě tištěné) v uzavřeném (PDF) a otevřeném formátu (DWG, XLS, DOC, apod.).</t>
  </si>
  <si>
    <t>02944-R</t>
  </si>
  <si>
    <t>OSTAT POŽADAVKY - DOKUMENTACE SKUTEČ PROVEDENÍ V DIGIT FORMĚ</t>
  </si>
  <si>
    <t>Dokončení výstavby - Dokumentace skutečného provedení stavby v rozsahu dle přílohy č. 3 k vyhlášce č. 499/2006 Sb. ve smyslu § 125 odst. 6 stavebního zákona a dle vyhlášky 146/2008 Sb. Součástí je předání dokumentace v tištěné podobě v požadovaném počtu paré a předání v elektonické podobě (rozsah a uspořádání odpovídající podobě tištěné) v uzavřeném (PDF) a otevřeném formátu (DWG, XLS, DOC, apod.). 
Součástí je potřebné zhotovení potřebných provozních a havarijních řádů.</t>
  </si>
  <si>
    <t>02945-R</t>
  </si>
  <si>
    <t>OSTAT POŽADAVKY - GEOMETRICKÝ PLÁN</t>
  </si>
  <si>
    <t>Dokončení výstavby - Zajištění geometrických plánů skutečného provedení objektů a geometrických plánů věcných břemen v požadovaném formátu s hranicemi pozemků jako podklad pro vklad do katastrální mapy pro evidenci změn na katastrálním úřadu. Tato dokumentace bude předána v termínu dle potřeb investora.</t>
  </si>
  <si>
    <t>položka zahrnuje:        
- přípravu podkladů, vyhotovení žádosti pro vklad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</si>
  <si>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02950-R</t>
  </si>
  <si>
    <t>OSTATNÍ POŽADAVKY - POSUDKY, KONTROLY, REVIZNÍ ZPRÁVY</t>
  </si>
  <si>
    <t>Příprava výstavby - Zdokumentování technického stavu nemovitostí situovaných v okolí stavby. Provedeno před stavbou a po dokončení stavby</t>
  </si>
  <si>
    <t>02960-R</t>
  </si>
  <si>
    <t>OSTATNÍ POŽADAVKY - ODBORNÝ DOZOR</t>
  </si>
  <si>
    <t>Průběh výstavby - Archeologický dohled</t>
  </si>
  <si>
    <t>zahrnuje veškeré náklady spojené s objednatelem požadovaným dozorem</t>
  </si>
  <si>
    <t>03100-R</t>
  </si>
  <si>
    <t>ZAŘÍZENÍ STAVENIŠTĚ - ZŘÍZENÍ, PROVOZ, DEMONTÁŽ</t>
  </si>
  <si>
    <t>Průběh výstavby - Tabule se základními informacemi o stavbě (Billboard) (dodávka, montáž, demontáž).</t>
  </si>
  <si>
    <t>zahrnuje objednatelem povolené náklady na pořízení (event. pronájem), provozování, udržování a likvidaci zhotovitelova zařízení</t>
  </si>
  <si>
    <t>Zařízení staveniště - Kompletní zařízení staveniště pro celou stavbu včetně zajištění potřebných povolení a rozhodnutí. 
Položka zahrnuje náklady spojené se staveništními komunikacemi, oplocením staveniště, zřízením pěších koridorů i s případnými lávkami pro pěší, osvětlením staveniště a pěších koridorů, vstupem a vjezdem na staveniště, staveništní přípojky vody, kanalizace, elektrické energie, zajištění dodávky elektrické energie, rozvody médií po stavbě včetně vyvolaných přeložek sítí a s tím spojených nákladů s odstávkou a zabezpečení stávajících IS proti poškození, kancelářské plochy pro potřeby zhotovitele a zástupce investora, sociální zařízení, zajištění skladovacích ploch a prostor pro potřeby stavby. Komplexní ostrahu a zabezpečení staveniště. Monitoring vlivu stavby na okolní prostředí (hluk, prašnost, doprava).Poplatky a náklady spojené se záborem veřejného prostranství a s tím související dopravní značení a zabezpečení pracoviště. Poplatky a náklady za spotřebované energie, plyn, vodu, odvoz fekálií atd. v době výstavby až do předání díla. Zajištění údržby veřejných komunikací a komunikací pro pěší v průběhu celé stavby, včetně případné zimní údržby. Veškeré dočasné konstrukce požadující koordinátor BOZP.</t>
  </si>
</sst>
</file>

<file path=xl/styles.xml><?xml version="1.0" encoding="utf-8"?>
<styleSheet xmlns="http://schemas.openxmlformats.org/spreadsheetml/2006/main">
  <numFmts count="2">
    <numFmt numFmtId="177" formatCode="#,##0.00"/>
    <numFmt numFmtId="178" formatCode="#,##0.000"/>
  </numFmts>
  <fonts count="7">
    <font>
      <sz val="10"/>
      <name val="Arial"/>
      <family val="0"/>
    </font>
    <font>
      <b/>
      <sz val="16"/>
      <color rgb="FF000000"/>
      <name val="Arial"/>
      <family val="0"/>
    </font>
    <font>
      <b/>
      <sz val="16"/>
      <name val="Arial"/>
      <family val="0"/>
    </font>
    <font>
      <b/>
      <sz val="10"/>
      <name val="Arial"/>
      <family val="0"/>
    </font>
    <font>
      <sz val="10"/>
      <color rgb="FFFFFFFF"/>
      <name val="Arial"/>
      <family val="0"/>
    </font>
    <font>
      <b/>
      <sz val="11"/>
      <name val="Arial"/>
      <family val="0"/>
    </font>
    <font>
      <i/>
      <sz val="10"/>
      <name val="Arial"/>
      <family val="0"/>
    </font>
  </fonts>
  <fills count="4">
    <fill>
      <patternFill/>
    </fill>
    <fill>
      <patternFill patternType="gray125"/>
    </fill>
    <fill>
      <patternFill patternType="solid">
        <fgColor rgb="FFD9D9D9"/>
        <bgColor indexed="64"/>
      </patternFill>
    </fill>
    <fill>
      <patternFill patternType="solid">
        <fgColor rgb="FFCB441A"/>
        <bgColor indexed="64"/>
      </patternFill>
    </fill>
  </fills>
  <borders count="7">
    <border>
      <left/>
      <right/>
      <top/>
      <bottom/>
      <diagonal/>
    </border>
    <border>
      <left style="thin"/>
      <right style="thin"/>
      <top style="thin"/>
      <bottom style="thin"/>
    </border>
    <border>
      <left/>
      <right/>
      <top/>
      <bottom style="thin"/>
    </border>
    <border>
      <left/>
      <right style="thin"/>
      <top/>
      <bottom/>
    </border>
    <border>
      <left style="thin"/>
      <right/>
      <top/>
      <bottom/>
    </border>
    <border>
      <left/>
      <right/>
      <top style="thin"/>
      <bottom/>
    </border>
    <border>
      <left/>
      <right/>
      <top style="thin"/>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2">
    <xf numFmtId="0" fontId="0" fillId="0" borderId="0" xfId="0"/>
    <xf numFmtId="0" fontId="0" fillId="2" borderId="0" xfId="0" applyFill="1"/>
    <xf numFmtId="0" fontId="1" fillId="2" borderId="0" xfId="0" applyFont="1" applyFill="1" applyAlignment="1">
      <alignment horizontal="center" vertical="center"/>
    </xf>
    <xf numFmtId="0" fontId="2" fillId="2" borderId="0" xfId="0" applyFont="1" applyFill="1"/>
    <xf numFmtId="0" fontId="3" fillId="2" borderId="0" xfId="0" applyFont="1" applyFill="1" applyAlignment="1">
      <alignment horizontal="right"/>
    </xf>
    <xf numFmtId="0" fontId="4" fillId="3" borderId="1" xfId="0" applyFont="1" applyFill="1" applyBorder="1" applyAlignment="1">
      <alignment horizontal="center"/>
    </xf>
    <xf numFmtId="0" fontId="0" fillId="2" borderId="2" xfId="0" applyFill="1" applyBorder="1"/>
    <xf numFmtId="177" fontId="3" fillId="2" borderId="0" xfId="0" applyNumberFormat="1" applyFont="1" applyFill="1" applyAlignment="1">
      <alignment horizontal="right"/>
    </xf>
    <xf numFmtId="0" fontId="0" fillId="2" borderId="1" xfId="0" applyFill="1" applyBorder="1" applyAlignment="1">
      <alignment horizontal="center"/>
    </xf>
    <xf numFmtId="0" fontId="0" fillId="2" borderId="3" xfId="0" applyFill="1" applyBorder="1"/>
    <xf numFmtId="0" fontId="0" fillId="2" borderId="4" xfId="0" applyFill="1" applyBorder="1"/>
    <xf numFmtId="0" fontId="0" fillId="2" borderId="5" xfId="0" applyFill="1" applyBorder="1"/>
    <xf numFmtId="0" fontId="5" fillId="2" borderId="0" xfId="0" applyFont="1" applyFill="1"/>
    <xf numFmtId="0" fontId="5" fillId="2" borderId="0" xfId="0" applyFont="1" applyFill="1" applyAlignment="1">
      <alignment horizontal="right"/>
    </xf>
    <xf numFmtId="0" fontId="5" fillId="2" borderId="0" xfId="0" applyFont="1" applyFill="1" applyAlignment="1">
      <alignment horizontal="left"/>
    </xf>
    <xf numFmtId="0" fontId="4" fillId="3" borderId="1" xfId="0" applyFont="1" applyFill="1" applyBorder="1" applyAlignment="1">
      <alignment horizontal="center" vertical="center" wrapText="1"/>
    </xf>
    <xf numFmtId="0" fontId="5" fillId="2" borderId="2" xfId="0" applyFont="1" applyFill="1" applyBorder="1"/>
    <xf numFmtId="0" fontId="5" fillId="2" borderId="2" xfId="0" applyFont="1" applyFill="1" applyBorder="1" applyAlignment="1">
      <alignment horizontal="right"/>
    </xf>
    <xf numFmtId="0" fontId="5" fillId="2" borderId="2" xfId="0" applyFont="1" applyFill="1" applyBorder="1" applyAlignment="1">
      <alignment horizontal="left"/>
    </xf>
    <xf numFmtId="0" fontId="0" fillId="2" borderId="6" xfId="0" applyFill="1" applyBorder="1"/>
    <xf numFmtId="0" fontId="3" fillId="0" borderId="1" xfId="0" applyFont="1" applyBorder="1" applyAlignment="1">
      <alignment horizontal="left"/>
    </xf>
    <xf numFmtId="177" fontId="3" fillId="0" borderId="1" xfId="0" applyNumberFormat="1" applyFont="1" applyBorder="1" applyAlignment="1">
      <alignment horizontal="right"/>
    </xf>
    <xf numFmtId="0" fontId="3" fillId="2" borderId="5" xfId="0" applyFont="1" applyFill="1" applyBorder="1" applyAlignment="1">
      <alignment horizontal="right"/>
    </xf>
    <xf numFmtId="177" fontId="3" fillId="2" borderId="5" xfId="0" applyNumberFormat="1" applyFont="1" applyFill="1" applyBorder="1" applyAlignment="1">
      <alignment horizontal="center"/>
    </xf>
    <xf numFmtId="0" fontId="3" fillId="2" borderId="5" xfId="0" applyFont="1" applyFill="1" applyBorder="1" applyAlignment="1">
      <alignment wrapText="1"/>
    </xf>
    <xf numFmtId="0" fontId="0" fillId="0" borderId="1" xfId="0" applyBorder="1"/>
    <xf numFmtId="0" fontId="3" fillId="2" borderId="6" xfId="0" applyFont="1" applyFill="1" applyBorder="1" applyAlignment="1">
      <alignment horizontal="right"/>
    </xf>
    <xf numFmtId="0" fontId="3" fillId="2" borderId="6" xfId="0" applyFont="1" applyFill="1" applyBorder="1" applyAlignment="1">
      <alignment wrapText="1"/>
    </xf>
    <xf numFmtId="177" fontId="3" fillId="2" borderId="6" xfId="0" applyNumberFormat="1" applyFont="1" applyFill="1" applyBorder="1" applyAlignment="1">
      <alignment horizontal="center"/>
    </xf>
    <xf numFmtId="0" fontId="0" fillId="0" borderId="1" xfId="0" applyBorder="1" applyAlignment="1">
      <alignment horizontal="right"/>
    </xf>
    <xf numFmtId="0" fontId="0" fillId="0" borderId="1" xfId="0" applyBorder="1" applyAlignment="1">
      <alignment wrapText="1"/>
    </xf>
    <xf numFmtId="0" fontId="0" fillId="0" borderId="1" xfId="0" applyBorder="1" applyAlignment="1">
      <alignment horizontal="center"/>
    </xf>
    <xf numFmtId="178" fontId="0" fillId="0" borderId="1" xfId="0" applyNumberFormat="1" applyBorder="1" applyAlignment="1">
      <alignment horizontal="center"/>
    </xf>
    <xf numFmtId="177" fontId="0" fillId="0" borderId="1" xfId="0" applyNumberFormat="1" applyBorder="1" applyAlignment="1">
      <alignment horizontal="center"/>
    </xf>
    <xf numFmtId="0" fontId="0" fillId="0" borderId="5" xfId="0" applyBorder="1" applyAlignment="1">
      <alignment vertical="top"/>
    </xf>
    <xf numFmtId="0" fontId="0" fillId="0" borderId="1" xfId="0" applyBorder="1" applyAlignment="1">
      <alignment horizontal="left" vertical="center" wrapText="1"/>
    </xf>
    <xf numFmtId="0" fontId="0" fillId="0" borderId="0" xfId="0" applyAlignment="1">
      <alignment vertical="top"/>
    </xf>
    <xf numFmtId="0" fontId="6" fillId="0" borderId="1" xfId="0" applyFont="1" applyBorder="1" applyAlignment="1">
      <alignment horizontal="left" vertical="center" wrapText="1"/>
    </xf>
    <xf numFmtId="177" fontId="3" fillId="2" borderId="0" xfId="0" applyNumberFormat="1" applyFont="1" applyFill="1" applyAlignment="1">
      <alignment horizontal="center"/>
    </xf>
    <xf numFmtId="0" fontId="3" fillId="2" borderId="2" xfId="0" applyFont="1" applyFill="1" applyBorder="1" applyAlignment="1">
      <alignment horizontal="right"/>
    </xf>
    <xf numFmtId="177" fontId="3" fillId="2" borderId="2" xfId="0" applyNumberFormat="1" applyFont="1" applyFill="1" applyBorder="1" applyAlignment="1">
      <alignment horizontal="center"/>
    </xf>
    <xf numFmtId="177" fontId="0" fillId="2" borderId="1" xfId="0" applyNumberForma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1390650</xdr:colOff>
      <xdr:row>3</xdr:row>
      <xdr:rowOff>28575</xdr:rowOff>
    </xdr:to>
    <xdr:pic>
      <xdr:nvPicPr>
        <xdr:cNvPr id="1" name="Picture 1"/>
        <xdr:cNvPicPr preferRelativeResize="1">
          <a:picLocks noChangeAspect="1"/>
        </xdr:cNvPicPr>
      </xdr:nvPicPr>
      <xdr:blipFill>
        <a:blip r:embed="rId1"/>
        <a:stretch>
          <a:fillRect/>
        </a:stretch>
      </xdr:blipFill>
      <xdr:spPr>
        <a:xfrm>
          <a:off x="57150" y="28575"/>
          <a:ext cx="1333500"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abSelected="1" workbookViewId="0" topLeftCell="A1"/>
  </sheetViews>
  <sheetFormatPr defaultColWidth="9.140625" defaultRowHeight="12.75" customHeight="1"/>
  <cols>
    <col min="1" max="1" width="25.7109375" style="0" customWidth="1"/>
    <col min="2" max="2" width="66.7109375" style="0" customWidth="1"/>
    <col min="3" max="5" width="20.7109375" style="0" customWidth="1"/>
  </cols>
  <sheetData>
    <row r="1" spans="1:5" ht="12.75" customHeight="1">
      <c r="A1" s="1"/>
      <c r="B1" s="1" t="s">
        <v>0</v>
      </c>
      <c r="C1" s="1"/>
      <c r="D1" s="1"/>
      <c r="E1" s="1"/>
    </row>
    <row r="2" spans="1:5" ht="12.75" customHeight="1">
      <c r="A2" s="1"/>
      <c r="B2" s="2" t="s">
        <v>1</v>
      </c>
      <c r="C2" s="1"/>
      <c r="D2" s="1"/>
      <c r="E2" s="1"/>
    </row>
    <row r="3" spans="1:5" ht="20" customHeight="1">
      <c r="A3" s="1"/>
      <c r="B3" s="1"/>
      <c r="C3" s="1"/>
      <c r="D3" s="1"/>
      <c r="E3" s="1"/>
    </row>
    <row r="4" spans="1:5" ht="20" customHeight="1">
      <c r="A4" s="1"/>
      <c r="B4" s="3" t="s">
        <v>2</v>
      </c>
      <c r="C4" s="1"/>
      <c r="D4" s="1"/>
      <c r="E4" s="1"/>
    </row>
    <row r="5" spans="1:5" ht="12.75" customHeight="1">
      <c r="A5" s="1"/>
      <c r="B5" s="1" t="s">
        <v>3</v>
      </c>
      <c r="C5" s="1"/>
      <c r="D5" s="1"/>
      <c r="E5" s="1"/>
    </row>
    <row r="6" spans="1:5" ht="12.75" customHeight="1">
      <c r="A6" s="1"/>
      <c r="B6" s="4" t="s">
        <v>4</v>
      </c>
      <c r="C6" s="7">
        <f>SUM(C10:C18)</f>
      </c>
      <c r="D6" s="1"/>
      <c r="E6" s="1"/>
    </row>
    <row r="7" spans="1:5" ht="12.75" customHeight="1">
      <c r="A7" s="1"/>
      <c r="B7" s="4" t="s">
        <v>5</v>
      </c>
      <c r="C7" s="7">
        <f>SUM(E10:E18)</f>
      </c>
      <c r="D7" s="1"/>
      <c r="E7" s="1"/>
    </row>
    <row r="8" spans="1:5" ht="12.75" customHeight="1">
      <c r="A8" s="6"/>
      <c r="B8" s="6"/>
      <c r="C8" s="6"/>
      <c r="D8" s="6"/>
      <c r="E8" s="6"/>
    </row>
    <row r="9" spans="1:5" ht="12.75" customHeight="1">
      <c r="A9" s="5" t="s">
        <v>6</v>
      </c>
      <c r="B9" s="5" t="s">
        <v>7</v>
      </c>
      <c r="C9" s="5" t="s">
        <v>8</v>
      </c>
      <c r="D9" s="5" t="s">
        <v>9</v>
      </c>
      <c r="E9" s="5" t="s">
        <v>10</v>
      </c>
    </row>
    <row r="10" spans="1:5" ht="12.75" customHeight="1">
      <c r="A10" s="20" t="s">
        <v>24</v>
      </c>
      <c r="B10" s="20" t="s">
        <v>25</v>
      </c>
      <c r="C10" s="21">
        <f>'SO 201'!I3</f>
      </c>
      <c r="D10" s="21">
        <f>'SO 201'!O2</f>
      </c>
      <c r="E10" s="21">
        <f>C10+D10</f>
      </c>
    </row>
    <row r="11" spans="1:5" ht="12.75" customHeight="1">
      <c r="A11" s="20" t="s">
        <v>920</v>
      </c>
      <c r="B11" s="20" t="s">
        <v>921</v>
      </c>
      <c r="C11" s="21">
        <f>'SO 202'!I3</f>
      </c>
      <c r="D11" s="21">
        <f>'SO 202'!O2</f>
      </c>
      <c r="E11" s="21">
        <f>C11+D11</f>
      </c>
    </row>
    <row r="12" spans="1:5" ht="12.75" customHeight="1">
      <c r="A12" s="20" t="s">
        <v>1185</v>
      </c>
      <c r="B12" s="20" t="s">
        <v>1186</v>
      </c>
      <c r="C12" s="21">
        <f>'SO 301'!I3</f>
      </c>
      <c r="D12" s="21">
        <f>'SO 301'!O2</f>
      </c>
      <c r="E12" s="21">
        <f>C12+D12</f>
      </c>
    </row>
    <row r="13" spans="1:5" ht="12.75" customHeight="1">
      <c r="A13" s="20" t="s">
        <v>1349</v>
      </c>
      <c r="B13" s="20" t="s">
        <v>1350</v>
      </c>
      <c r="C13" s="21">
        <f>'SO 302'!I3</f>
      </c>
      <c r="D13" s="21">
        <f>'SO 302'!O2</f>
      </c>
      <c r="E13" s="21">
        <f>C13+D13</f>
      </c>
    </row>
    <row r="14" spans="1:5" ht="12.75" customHeight="1">
      <c r="A14" s="20" t="s">
        <v>1405</v>
      </c>
      <c r="B14" s="20" t="s">
        <v>1406</v>
      </c>
      <c r="C14" s="21">
        <f>'SO 401'!I3</f>
      </c>
      <c r="D14" s="21">
        <f>'SO 401'!O2</f>
      </c>
      <c r="E14" s="21">
        <f>C14+D14</f>
      </c>
    </row>
    <row r="15" spans="1:5" ht="12.75" customHeight="1">
      <c r="A15" s="20" t="s">
        <v>1542</v>
      </c>
      <c r="B15" s="20" t="s">
        <v>1543</v>
      </c>
      <c r="C15" s="21">
        <f>'SO 402'!I3</f>
      </c>
      <c r="D15" s="21">
        <f>'SO 402'!O2</f>
      </c>
      <c r="E15" s="21">
        <f>C15+D15</f>
      </c>
    </row>
    <row r="16" spans="1:5" ht="12.75" customHeight="1">
      <c r="A16" s="20" t="s">
        <v>1551</v>
      </c>
      <c r="B16" s="20" t="s">
        <v>1552</v>
      </c>
      <c r="C16" s="21">
        <f>'SO 501'!I3</f>
      </c>
      <c r="D16" s="21">
        <f>'SO 501'!O2</f>
      </c>
      <c r="E16" s="21">
        <f>C16+D16</f>
      </c>
    </row>
    <row r="17" spans="1:5" ht="12.75" customHeight="1">
      <c r="A17" s="20" t="s">
        <v>1719</v>
      </c>
      <c r="B17" s="20" t="s">
        <v>1720</v>
      </c>
      <c r="C17" s="21">
        <f>'VRN.1'!I3</f>
      </c>
      <c r="D17" s="21">
        <f>'VRN.1'!O2</f>
      </c>
      <c r="E17" s="21">
        <f>C17+D17</f>
      </c>
    </row>
    <row r="18" spans="1:5" ht="12.75" customHeight="1">
      <c r="A18" s="20" t="s">
        <v>1776</v>
      </c>
      <c r="B18" s="20" t="s">
        <v>1777</v>
      </c>
      <c r="C18" s="21">
        <f>'VRN.2'!I3</f>
      </c>
      <c r="D18" s="21">
        <f>'VRN.2'!O2</f>
      </c>
      <c r="E18" s="21">
        <f>C18+D18</f>
      </c>
    </row>
  </sheetData>
  <mergeCells count="4">
    <mergeCell ref="A1:A3"/>
    <mergeCell ref="B2:B3"/>
    <mergeCell ref="B4:D4"/>
    <mergeCell ref="B5:D5"/>
  </mergeCells>
  <printOptions/>
  <pageMargins left="0.75" right="0.75" top="1" bottom="1" header="0.5" footer="0.5"/>
  <pageSetup fitToHeight="0" fitToWidth="1"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R68"/>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11</v>
      </c>
      <c r="B1" s="1"/>
      <c r="C1" s="1"/>
      <c r="D1" s="1"/>
      <c r="E1" s="1" t="s">
        <v>0</v>
      </c>
      <c r="F1" s="1"/>
      <c r="G1" s="1"/>
      <c r="H1" s="1"/>
      <c r="I1" s="1"/>
      <c r="J1" s="1"/>
      <c r="P1" t="s">
        <v>22</v>
      </c>
    </row>
    <row r="2" spans="2:16" ht="25" customHeight="1">
      <c r="B2" s="1"/>
      <c r="C2" s="1"/>
      <c r="D2" s="1"/>
      <c r="E2" s="2" t="s">
        <v>13</v>
      </c>
      <c r="F2" s="1"/>
      <c r="G2" s="1"/>
      <c r="H2" s="6"/>
      <c r="I2" s="6"/>
      <c r="J2" s="1"/>
      <c r="O2">
        <f>0+O8</f>
      </c>
      <c r="P2" t="s">
        <v>22</v>
      </c>
    </row>
    <row r="3" spans="1:16" ht="15" customHeight="1">
      <c r="A3" t="s">
        <v>12</v>
      </c>
      <c r="B3" s="12" t="s">
        <v>14</v>
      </c>
      <c r="C3" s="13" t="s">
        <v>15</v>
      </c>
      <c r="D3" s="1"/>
      <c r="E3" s="14" t="s">
        <v>16</v>
      </c>
      <c r="F3" s="1"/>
      <c r="G3" s="9"/>
      <c r="H3" s="8" t="s">
        <v>1776</v>
      </c>
      <c r="I3" s="41">
        <f>0+I8</f>
      </c>
      <c r="J3" s="10"/>
      <c r="O3" t="s">
        <v>19</v>
      </c>
      <c r="P3" t="s">
        <v>23</v>
      </c>
    </row>
    <row r="4" spans="1:16" ht="15" customHeight="1">
      <c r="A4" t="s">
        <v>17</v>
      </c>
      <c r="B4" s="16" t="s">
        <v>18</v>
      </c>
      <c r="C4" s="17" t="s">
        <v>1776</v>
      </c>
      <c r="D4" s="6"/>
      <c r="E4" s="18" t="s">
        <v>1777</v>
      </c>
      <c r="F4" s="6"/>
      <c r="G4" s="6"/>
      <c r="H4" s="19"/>
      <c r="I4" s="19"/>
      <c r="J4" s="6"/>
      <c r="O4" t="s">
        <v>20</v>
      </c>
      <c r="P4" t="s">
        <v>23</v>
      </c>
    </row>
    <row r="5" spans="1:16" ht="12.75" customHeight="1">
      <c r="A5" s="15" t="s">
        <v>26</v>
      </c>
      <c r="B5" s="15" t="s">
        <v>28</v>
      </c>
      <c r="C5" s="15" t="s">
        <v>30</v>
      </c>
      <c r="D5" s="15" t="s">
        <v>31</v>
      </c>
      <c r="E5" s="15" t="s">
        <v>32</v>
      </c>
      <c r="F5" s="15" t="s">
        <v>34</v>
      </c>
      <c r="G5" s="15" t="s">
        <v>36</v>
      </c>
      <c r="H5" s="15" t="s">
        <v>38</v>
      </c>
      <c r="I5" s="15"/>
      <c r="J5" s="15" t="s">
        <v>43</v>
      </c>
      <c r="O5" t="s">
        <v>21</v>
      </c>
      <c r="P5" t="s">
        <v>23</v>
      </c>
    </row>
    <row r="6" spans="1:10" ht="12.75" customHeight="1">
      <c r="A6" s="15"/>
      <c r="B6" s="15"/>
      <c r="C6" s="15"/>
      <c r="D6" s="15"/>
      <c r="E6" s="15"/>
      <c r="F6" s="15"/>
      <c r="G6" s="15"/>
      <c r="H6" s="15" t="s">
        <v>39</v>
      </c>
      <c r="I6" s="15" t="s">
        <v>41</v>
      </c>
      <c r="J6" s="15"/>
    </row>
    <row r="7" spans="1:10" ht="12.75" customHeight="1">
      <c r="A7" s="15" t="s">
        <v>27</v>
      </c>
      <c r="B7" s="15" t="s">
        <v>29</v>
      </c>
      <c r="C7" s="15" t="s">
        <v>23</v>
      </c>
      <c r="D7" s="15" t="s">
        <v>22</v>
      </c>
      <c r="E7" s="15" t="s">
        <v>33</v>
      </c>
      <c r="F7" s="15" t="s">
        <v>35</v>
      </c>
      <c r="G7" s="15" t="s">
        <v>37</v>
      </c>
      <c r="H7" s="15" t="s">
        <v>40</v>
      </c>
      <c r="I7" s="15" t="s">
        <v>42</v>
      </c>
      <c r="J7" s="15" t="s">
        <v>44</v>
      </c>
    </row>
    <row r="8" spans="1:18" ht="12.75" customHeight="1">
      <c r="A8" s="19" t="s">
        <v>45</v>
      </c>
      <c r="B8" s="19"/>
      <c r="C8" s="26" t="s">
        <v>27</v>
      </c>
      <c r="D8" s="19"/>
      <c r="E8" s="27" t="s">
        <v>46</v>
      </c>
      <c r="F8" s="19"/>
      <c r="G8" s="19"/>
      <c r="H8" s="19"/>
      <c r="I8" s="28">
        <f>0+Q8</f>
      </c>
      <c r="J8" s="19"/>
      <c r="O8">
        <f>0+R8</f>
      </c>
      <c r="Q8">
        <f>0+I9+I13+I17+I21+I25+I29+I33+I37+I41+I45+I49+I53+I57+I61+I65</f>
      </c>
      <c r="R8">
        <f>0+O9+O13+O17+O21+O25+O29+O33+O37+O41+O45+O49+O53+O57+O61+O65</f>
      </c>
    </row>
    <row r="9" spans="1:16" ht="12.75">
      <c r="A9" s="25" t="s">
        <v>47</v>
      </c>
      <c r="B9" s="29" t="s">
        <v>44</v>
      </c>
      <c r="C9" s="29" t="s">
        <v>1778</v>
      </c>
      <c r="D9" s="25" t="s">
        <v>70</v>
      </c>
      <c r="E9" s="30" t="s">
        <v>1779</v>
      </c>
      <c r="F9" s="31" t="s">
        <v>1780</v>
      </c>
      <c r="G9" s="32">
        <v>1</v>
      </c>
      <c r="H9" s="33">
        <v>0</v>
      </c>
      <c r="I9" s="33">
        <f>ROUND(ROUND(H9,2)*ROUND(G9,3),2)</f>
      </c>
      <c r="J9" s="31" t="s">
        <v>53</v>
      </c>
      <c r="O9">
        <f>(I9*21)/100</f>
      </c>
      <c r="P9" t="s">
        <v>23</v>
      </c>
    </row>
    <row r="10" spans="1:5" ht="25.5">
      <c r="A10" s="34" t="s">
        <v>54</v>
      </c>
      <c r="E10" s="35" t="s">
        <v>1781</v>
      </c>
    </row>
    <row r="11" spans="1:5" ht="12.75">
      <c r="A11" s="36" t="s">
        <v>56</v>
      </c>
      <c r="E11" s="37" t="s">
        <v>70</v>
      </c>
    </row>
    <row r="12" spans="1:5" ht="12.75">
      <c r="A12" t="s">
        <v>58</v>
      </c>
      <c r="E12" s="35" t="s">
        <v>1782</v>
      </c>
    </row>
    <row r="13" spans="1:16" ht="12.75">
      <c r="A13" s="25" t="s">
        <v>47</v>
      </c>
      <c r="B13" s="29" t="s">
        <v>23</v>
      </c>
      <c r="C13" s="29" t="s">
        <v>1783</v>
      </c>
      <c r="D13" s="25" t="s">
        <v>50</v>
      </c>
      <c r="E13" s="30" t="s">
        <v>1784</v>
      </c>
      <c r="F13" s="31" t="s">
        <v>1780</v>
      </c>
      <c r="G13" s="32">
        <v>1</v>
      </c>
      <c r="H13" s="33">
        <v>0</v>
      </c>
      <c r="I13" s="33">
        <f>ROUND(ROUND(H13,2)*ROUND(G13,3),2)</f>
      </c>
      <c r="J13" s="31" t="s">
        <v>53</v>
      </c>
      <c r="O13">
        <f>(I13*21)/100</f>
      </c>
      <c r="P13" t="s">
        <v>23</v>
      </c>
    </row>
    <row r="14" spans="1:5" ht="38.25">
      <c r="A14" s="34" t="s">
        <v>54</v>
      </c>
      <c r="E14" s="35" t="s">
        <v>1785</v>
      </c>
    </row>
    <row r="15" spans="1:5" ht="12.75">
      <c r="A15" s="36" t="s">
        <v>56</v>
      </c>
      <c r="E15" s="37" t="s">
        <v>70</v>
      </c>
    </row>
    <row r="16" spans="1:5" ht="38.25">
      <c r="A16" t="s">
        <v>58</v>
      </c>
      <c r="E16" s="35" t="s">
        <v>1786</v>
      </c>
    </row>
    <row r="17" spans="1:16" ht="12.75">
      <c r="A17" s="25" t="s">
        <v>47</v>
      </c>
      <c r="B17" s="29" t="s">
        <v>22</v>
      </c>
      <c r="C17" s="29" t="s">
        <v>1783</v>
      </c>
      <c r="D17" s="25" t="s">
        <v>61</v>
      </c>
      <c r="E17" s="30" t="s">
        <v>1784</v>
      </c>
      <c r="F17" s="31" t="s">
        <v>1780</v>
      </c>
      <c r="G17" s="32">
        <v>1</v>
      </c>
      <c r="H17" s="33">
        <v>0</v>
      </c>
      <c r="I17" s="33">
        <f>ROUND(ROUND(H17,2)*ROUND(G17,3),2)</f>
      </c>
      <c r="J17" s="31" t="s">
        <v>53</v>
      </c>
      <c r="O17">
        <f>(I17*21)/100</f>
      </c>
      <c r="P17" t="s">
        <v>23</v>
      </c>
    </row>
    <row r="18" spans="1:5" ht="25.5">
      <c r="A18" s="34" t="s">
        <v>54</v>
      </c>
      <c r="E18" s="35" t="s">
        <v>1787</v>
      </c>
    </row>
    <row r="19" spans="1:5" ht="12.75">
      <c r="A19" s="36" t="s">
        <v>56</v>
      </c>
      <c r="E19" s="37" t="s">
        <v>70</v>
      </c>
    </row>
    <row r="20" spans="1:5" ht="38.25">
      <c r="A20" t="s">
        <v>58</v>
      </c>
      <c r="E20" s="35" t="s">
        <v>1786</v>
      </c>
    </row>
    <row r="21" spans="1:16" ht="12.75">
      <c r="A21" s="25" t="s">
        <v>47</v>
      </c>
      <c r="B21" s="29" t="s">
        <v>897</v>
      </c>
      <c r="C21" s="29" t="s">
        <v>1788</v>
      </c>
      <c r="D21" s="25" t="s">
        <v>70</v>
      </c>
      <c r="E21" s="30" t="s">
        <v>1789</v>
      </c>
      <c r="F21" s="31" t="s">
        <v>1780</v>
      </c>
      <c r="G21" s="32">
        <v>1</v>
      </c>
      <c r="H21" s="33">
        <v>0</v>
      </c>
      <c r="I21" s="33">
        <f>ROUND(ROUND(H21,2)*ROUND(G21,3),2)</f>
      </c>
      <c r="J21" s="31" t="s">
        <v>53</v>
      </c>
      <c r="O21">
        <f>(I21*21)/100</f>
      </c>
      <c r="P21" t="s">
        <v>23</v>
      </c>
    </row>
    <row r="22" spans="1:5" ht="38.25">
      <c r="A22" s="34" t="s">
        <v>54</v>
      </c>
      <c r="E22" s="35" t="s">
        <v>1790</v>
      </c>
    </row>
    <row r="23" spans="1:5" ht="12.75">
      <c r="A23" s="36" t="s">
        <v>56</v>
      </c>
      <c r="E23" s="37" t="s">
        <v>70</v>
      </c>
    </row>
    <row r="24" spans="1:5" ht="12.75">
      <c r="A24" t="s">
        <v>58</v>
      </c>
      <c r="E24" s="35" t="s">
        <v>75</v>
      </c>
    </row>
    <row r="25" spans="1:16" ht="12.75">
      <c r="A25" s="25" t="s">
        <v>47</v>
      </c>
      <c r="B25" s="29" t="s">
        <v>33</v>
      </c>
      <c r="C25" s="29" t="s">
        <v>1791</v>
      </c>
      <c r="D25" s="25" t="s">
        <v>50</v>
      </c>
      <c r="E25" s="30" t="s">
        <v>1792</v>
      </c>
      <c r="F25" s="31" t="s">
        <v>1780</v>
      </c>
      <c r="G25" s="32">
        <v>1</v>
      </c>
      <c r="H25" s="33">
        <v>0</v>
      </c>
      <c r="I25" s="33">
        <f>ROUND(ROUND(H25,2)*ROUND(G25,3),2)</f>
      </c>
      <c r="J25" s="31" t="s">
        <v>53</v>
      </c>
      <c r="O25">
        <f>(I25*21)/100</f>
      </c>
      <c r="P25" t="s">
        <v>23</v>
      </c>
    </row>
    <row r="26" spans="1:5" ht="12.75">
      <c r="A26" s="34" t="s">
        <v>54</v>
      </c>
      <c r="E26" s="35" t="s">
        <v>1793</v>
      </c>
    </row>
    <row r="27" spans="1:5" ht="12.75">
      <c r="A27" s="36" t="s">
        <v>56</v>
      </c>
      <c r="E27" s="37" t="s">
        <v>70</v>
      </c>
    </row>
    <row r="28" spans="1:5" ht="12.75">
      <c r="A28" t="s">
        <v>58</v>
      </c>
      <c r="E28" s="35" t="s">
        <v>75</v>
      </c>
    </row>
    <row r="29" spans="1:16" ht="12.75">
      <c r="A29" s="25" t="s">
        <v>47</v>
      </c>
      <c r="B29" s="29" t="s">
        <v>35</v>
      </c>
      <c r="C29" s="29" t="s">
        <v>1791</v>
      </c>
      <c r="D29" s="25" t="s">
        <v>61</v>
      </c>
      <c r="E29" s="30" t="s">
        <v>1792</v>
      </c>
      <c r="F29" s="31" t="s">
        <v>1780</v>
      </c>
      <c r="G29" s="32">
        <v>1</v>
      </c>
      <c r="H29" s="33">
        <v>0</v>
      </c>
      <c r="I29" s="33">
        <f>ROUND(ROUND(H29,2)*ROUND(G29,3),2)</f>
      </c>
      <c r="J29" s="31" t="s">
        <v>53</v>
      </c>
      <c r="O29">
        <f>(I29*21)/100</f>
      </c>
      <c r="P29" t="s">
        <v>23</v>
      </c>
    </row>
    <row r="30" spans="1:5" ht="12.75">
      <c r="A30" s="34" t="s">
        <v>54</v>
      </c>
      <c r="E30" s="35" t="s">
        <v>1794</v>
      </c>
    </row>
    <row r="31" spans="1:5" ht="12.75">
      <c r="A31" s="36" t="s">
        <v>56</v>
      </c>
      <c r="E31" s="37" t="s">
        <v>70</v>
      </c>
    </row>
    <row r="32" spans="1:5" ht="12.75">
      <c r="A32" t="s">
        <v>58</v>
      </c>
      <c r="E32" s="35" t="s">
        <v>75</v>
      </c>
    </row>
    <row r="33" spans="1:16" ht="12.75">
      <c r="A33" s="25" t="s">
        <v>47</v>
      </c>
      <c r="B33" s="29" t="s">
        <v>625</v>
      </c>
      <c r="C33" s="29" t="s">
        <v>1791</v>
      </c>
      <c r="D33" s="25" t="s">
        <v>65</v>
      </c>
      <c r="E33" s="30" t="s">
        <v>1792</v>
      </c>
      <c r="F33" s="31" t="s">
        <v>1780</v>
      </c>
      <c r="G33" s="32">
        <v>1</v>
      </c>
      <c r="H33" s="33">
        <v>0</v>
      </c>
      <c r="I33" s="33">
        <f>ROUND(ROUND(H33,2)*ROUND(G33,3),2)</f>
      </c>
      <c r="J33" s="31" t="s">
        <v>53</v>
      </c>
      <c r="O33">
        <f>(I33*21)/100</f>
      </c>
      <c r="P33" t="s">
        <v>23</v>
      </c>
    </row>
    <row r="34" spans="1:5" ht="12.75">
      <c r="A34" s="34" t="s">
        <v>54</v>
      </c>
      <c r="E34" s="35" t="s">
        <v>1795</v>
      </c>
    </row>
    <row r="35" spans="1:5" ht="12.75">
      <c r="A35" s="36" t="s">
        <v>56</v>
      </c>
      <c r="E35" s="37" t="s">
        <v>70</v>
      </c>
    </row>
    <row r="36" spans="1:5" ht="12.75">
      <c r="A36" t="s">
        <v>58</v>
      </c>
      <c r="E36" s="35" t="s">
        <v>75</v>
      </c>
    </row>
    <row r="37" spans="1:16" ht="12.75">
      <c r="A37" s="25" t="s">
        <v>47</v>
      </c>
      <c r="B37" s="29" t="s">
        <v>835</v>
      </c>
      <c r="C37" s="29" t="s">
        <v>1791</v>
      </c>
      <c r="D37" s="25" t="s">
        <v>254</v>
      </c>
      <c r="E37" s="30" t="s">
        <v>1792</v>
      </c>
      <c r="F37" s="31" t="s">
        <v>1780</v>
      </c>
      <c r="G37" s="32">
        <v>1</v>
      </c>
      <c r="H37" s="33">
        <v>0</v>
      </c>
      <c r="I37" s="33">
        <f>ROUND(ROUND(H37,2)*ROUND(G37,3),2)</f>
      </c>
      <c r="J37" s="31" t="s">
        <v>53</v>
      </c>
      <c r="O37">
        <f>(I37*21)/100</f>
      </c>
      <c r="P37" t="s">
        <v>23</v>
      </c>
    </row>
    <row r="38" spans="1:5" ht="38.25">
      <c r="A38" s="34" t="s">
        <v>54</v>
      </c>
      <c r="E38" s="35" t="s">
        <v>1796</v>
      </c>
    </row>
    <row r="39" spans="1:5" ht="12.75">
      <c r="A39" s="36" t="s">
        <v>56</v>
      </c>
      <c r="E39" s="37" t="s">
        <v>70</v>
      </c>
    </row>
    <row r="40" spans="1:5" ht="12.75">
      <c r="A40" t="s">
        <v>58</v>
      </c>
      <c r="E40" s="35" t="s">
        <v>75</v>
      </c>
    </row>
    <row r="41" spans="1:16" ht="12.75">
      <c r="A41" s="25" t="s">
        <v>47</v>
      </c>
      <c r="B41" s="29" t="s">
        <v>37</v>
      </c>
      <c r="C41" s="29" t="s">
        <v>1797</v>
      </c>
      <c r="D41" s="25" t="s">
        <v>70</v>
      </c>
      <c r="E41" s="30" t="s">
        <v>1798</v>
      </c>
      <c r="F41" s="31" t="s">
        <v>1780</v>
      </c>
      <c r="G41" s="32">
        <v>1</v>
      </c>
      <c r="H41" s="33">
        <v>0</v>
      </c>
      <c r="I41" s="33">
        <f>ROUND(ROUND(H41,2)*ROUND(G41,3),2)</f>
      </c>
      <c r="J41" s="31" t="s">
        <v>53</v>
      </c>
      <c r="O41">
        <f>(I41*21)/100</f>
      </c>
      <c r="P41" t="s">
        <v>23</v>
      </c>
    </row>
    <row r="42" spans="1:5" ht="102">
      <c r="A42" s="34" t="s">
        <v>54</v>
      </c>
      <c r="E42" s="35" t="s">
        <v>1799</v>
      </c>
    </row>
    <row r="43" spans="1:5" ht="12.75">
      <c r="A43" s="36" t="s">
        <v>56</v>
      </c>
      <c r="E43" s="37" t="s">
        <v>70</v>
      </c>
    </row>
    <row r="44" spans="1:5" ht="12.75">
      <c r="A44" t="s">
        <v>58</v>
      </c>
      <c r="E44" s="35" t="s">
        <v>75</v>
      </c>
    </row>
    <row r="45" spans="1:16" ht="12.75">
      <c r="A45" s="25" t="s">
        <v>47</v>
      </c>
      <c r="B45" s="29" t="s">
        <v>886</v>
      </c>
      <c r="C45" s="29" t="s">
        <v>1800</v>
      </c>
      <c r="D45" s="25" t="s">
        <v>70</v>
      </c>
      <c r="E45" s="30" t="s">
        <v>1801</v>
      </c>
      <c r="F45" s="31" t="s">
        <v>1780</v>
      </c>
      <c r="G45" s="32">
        <v>1</v>
      </c>
      <c r="H45" s="33">
        <v>0</v>
      </c>
      <c r="I45" s="33">
        <f>ROUND(ROUND(H45,2)*ROUND(G45,3),2)</f>
      </c>
      <c r="J45" s="31" t="s">
        <v>53</v>
      </c>
      <c r="O45">
        <f>(I45*21)/100</f>
      </c>
      <c r="P45" t="s">
        <v>23</v>
      </c>
    </row>
    <row r="46" spans="1:5" ht="89.25">
      <c r="A46" s="34" t="s">
        <v>54</v>
      </c>
      <c r="E46" s="35" t="s">
        <v>1802</v>
      </c>
    </row>
    <row r="47" spans="1:5" ht="12.75">
      <c r="A47" s="36" t="s">
        <v>56</v>
      </c>
      <c r="E47" s="37" t="s">
        <v>70</v>
      </c>
    </row>
    <row r="48" spans="1:5" ht="12.75">
      <c r="A48" t="s">
        <v>58</v>
      </c>
      <c r="E48" s="35" t="s">
        <v>75</v>
      </c>
    </row>
    <row r="49" spans="1:16" ht="12.75">
      <c r="A49" s="25" t="s">
        <v>47</v>
      </c>
      <c r="B49" s="29" t="s">
        <v>48</v>
      </c>
      <c r="C49" s="29" t="s">
        <v>1803</v>
      </c>
      <c r="D49" s="25" t="s">
        <v>70</v>
      </c>
      <c r="E49" s="30" t="s">
        <v>1804</v>
      </c>
      <c r="F49" s="31" t="s">
        <v>1780</v>
      </c>
      <c r="G49" s="32">
        <v>1</v>
      </c>
      <c r="H49" s="33">
        <v>0</v>
      </c>
      <c r="I49" s="33">
        <f>ROUND(ROUND(H49,2)*ROUND(G49,3),2)</f>
      </c>
      <c r="J49" s="31" t="s">
        <v>53</v>
      </c>
      <c r="O49">
        <f>(I49*21)/100</f>
      </c>
      <c r="P49" t="s">
        <v>23</v>
      </c>
    </row>
    <row r="50" spans="1:5" ht="51">
      <c r="A50" s="34" t="s">
        <v>54</v>
      </c>
      <c r="E50" s="35" t="s">
        <v>1805</v>
      </c>
    </row>
    <row r="51" spans="1:5" ht="12.75">
      <c r="A51" s="36" t="s">
        <v>56</v>
      </c>
      <c r="E51" s="37" t="s">
        <v>70</v>
      </c>
    </row>
    <row r="52" spans="1:5" ht="76.5">
      <c r="A52" t="s">
        <v>58</v>
      </c>
      <c r="E52" s="35" t="s">
        <v>1806</v>
      </c>
    </row>
    <row r="53" spans="1:16" ht="12.75">
      <c r="A53" s="25" t="s">
        <v>47</v>
      </c>
      <c r="B53" s="29" t="s">
        <v>29</v>
      </c>
      <c r="C53" s="29" t="s">
        <v>1807</v>
      </c>
      <c r="D53" s="25" t="s">
        <v>70</v>
      </c>
      <c r="E53" s="30" t="s">
        <v>1808</v>
      </c>
      <c r="F53" s="31" t="s">
        <v>1780</v>
      </c>
      <c r="G53" s="32">
        <v>1</v>
      </c>
      <c r="H53" s="33">
        <v>0</v>
      </c>
      <c r="I53" s="33">
        <f>ROUND(ROUND(H53,2)*ROUND(G53,3),2)</f>
      </c>
      <c r="J53" s="31" t="s">
        <v>53</v>
      </c>
      <c r="O53">
        <f>(I53*21)/100</f>
      </c>
      <c r="P53" t="s">
        <v>23</v>
      </c>
    </row>
    <row r="54" spans="1:5" ht="25.5">
      <c r="A54" s="34" t="s">
        <v>54</v>
      </c>
      <c r="E54" s="35" t="s">
        <v>1809</v>
      </c>
    </row>
    <row r="55" spans="1:5" ht="12.75">
      <c r="A55" s="36" t="s">
        <v>56</v>
      </c>
      <c r="E55" s="37" t="s">
        <v>70</v>
      </c>
    </row>
    <row r="56" spans="1:5" ht="12.75">
      <c r="A56" t="s">
        <v>58</v>
      </c>
      <c r="E56" s="35" t="s">
        <v>75</v>
      </c>
    </row>
    <row r="57" spans="1:16" ht="12.75">
      <c r="A57" s="25" t="s">
        <v>47</v>
      </c>
      <c r="B57" s="29" t="s">
        <v>40</v>
      </c>
      <c r="C57" s="29" t="s">
        <v>1810</v>
      </c>
      <c r="D57" s="25" t="s">
        <v>70</v>
      </c>
      <c r="E57" s="30" t="s">
        <v>1811</v>
      </c>
      <c r="F57" s="31" t="s">
        <v>1780</v>
      </c>
      <c r="G57" s="32">
        <v>1</v>
      </c>
      <c r="H57" s="33">
        <v>0</v>
      </c>
      <c r="I57" s="33">
        <f>ROUND(ROUND(H57,2)*ROUND(G57,3),2)</f>
      </c>
      <c r="J57" s="31" t="s">
        <v>53</v>
      </c>
      <c r="O57">
        <f>(I57*21)/100</f>
      </c>
      <c r="P57" t="s">
        <v>23</v>
      </c>
    </row>
    <row r="58" spans="1:5" ht="12.75">
      <c r="A58" s="34" t="s">
        <v>54</v>
      </c>
      <c r="E58" s="35" t="s">
        <v>1812</v>
      </c>
    </row>
    <row r="59" spans="1:5" ht="12.75">
      <c r="A59" s="36" t="s">
        <v>56</v>
      </c>
      <c r="E59" s="37" t="s">
        <v>70</v>
      </c>
    </row>
    <row r="60" spans="1:5" ht="12.75">
      <c r="A60" t="s">
        <v>58</v>
      </c>
      <c r="E60" s="35" t="s">
        <v>1813</v>
      </c>
    </row>
    <row r="61" spans="1:16" ht="12.75">
      <c r="A61" s="25" t="s">
        <v>47</v>
      </c>
      <c r="B61" s="29" t="s">
        <v>674</v>
      </c>
      <c r="C61" s="29" t="s">
        <v>1814</v>
      </c>
      <c r="D61" s="25" t="s">
        <v>70</v>
      </c>
      <c r="E61" s="30" t="s">
        <v>1815</v>
      </c>
      <c r="F61" s="31" t="s">
        <v>1780</v>
      </c>
      <c r="G61" s="32">
        <v>1</v>
      </c>
      <c r="H61" s="33">
        <v>0</v>
      </c>
      <c r="I61" s="33">
        <f>ROUND(ROUND(H61,2)*ROUND(G61,3),2)</f>
      </c>
      <c r="J61" s="31" t="s">
        <v>53</v>
      </c>
      <c r="O61">
        <f>(I61*21)/100</f>
      </c>
      <c r="P61" t="s">
        <v>23</v>
      </c>
    </row>
    <row r="62" spans="1:5" ht="25.5">
      <c r="A62" s="34" t="s">
        <v>54</v>
      </c>
      <c r="E62" s="35" t="s">
        <v>1816</v>
      </c>
    </row>
    <row r="63" spans="1:5" ht="12.75">
      <c r="A63" s="36" t="s">
        <v>56</v>
      </c>
      <c r="E63" s="37" t="s">
        <v>70</v>
      </c>
    </row>
    <row r="64" spans="1:5" ht="25.5">
      <c r="A64" t="s">
        <v>58</v>
      </c>
      <c r="E64" s="35" t="s">
        <v>1817</v>
      </c>
    </row>
    <row r="65" spans="1:16" ht="12.75">
      <c r="A65" s="25" t="s">
        <v>47</v>
      </c>
      <c r="B65" s="29" t="s">
        <v>160</v>
      </c>
      <c r="C65" s="29" t="s">
        <v>1814</v>
      </c>
      <c r="D65" s="25" t="s">
        <v>61</v>
      </c>
      <c r="E65" s="30" t="s">
        <v>1815</v>
      </c>
      <c r="F65" s="31" t="s">
        <v>1780</v>
      </c>
      <c r="G65" s="32">
        <v>1</v>
      </c>
      <c r="H65" s="33">
        <v>0</v>
      </c>
      <c r="I65" s="33">
        <f>ROUND(ROUND(H65,2)*ROUND(G65,3),2)</f>
      </c>
      <c r="J65" s="31" t="s">
        <v>53</v>
      </c>
      <c r="O65">
        <f>(I65*21)/100</f>
      </c>
      <c r="P65" t="s">
        <v>23</v>
      </c>
    </row>
    <row r="66" spans="1:5" ht="204">
      <c r="A66" s="34" t="s">
        <v>54</v>
      </c>
      <c r="E66" s="35" t="s">
        <v>1818</v>
      </c>
    </row>
    <row r="67" spans="1:5" ht="12.75">
      <c r="A67" s="36" t="s">
        <v>56</v>
      </c>
      <c r="E67" s="37" t="s">
        <v>70</v>
      </c>
    </row>
    <row r="68" spans="1:5" ht="25.5">
      <c r="A68" t="s">
        <v>58</v>
      </c>
      <c r="E68" s="35" t="s">
        <v>1817</v>
      </c>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R688"/>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11</v>
      </c>
      <c r="B1" s="1"/>
      <c r="C1" s="1"/>
      <c r="D1" s="1"/>
      <c r="E1" s="1" t="s">
        <v>0</v>
      </c>
      <c r="F1" s="1"/>
      <c r="G1" s="1"/>
      <c r="H1" s="1"/>
      <c r="I1" s="1"/>
      <c r="J1" s="1"/>
      <c r="P1" t="s">
        <v>22</v>
      </c>
    </row>
    <row r="2" spans="2:16" ht="25" customHeight="1">
      <c r="B2" s="1"/>
      <c r="C2" s="1"/>
      <c r="D2" s="1"/>
      <c r="E2" s="2" t="s">
        <v>13</v>
      </c>
      <c r="F2" s="1"/>
      <c r="G2" s="1"/>
      <c r="H2" s="6"/>
      <c r="I2" s="6"/>
      <c r="J2" s="1"/>
      <c r="O2">
        <f>0+O8+O29+O214+O283+O328+O381+O462+O503+O536</f>
      </c>
      <c r="P2" t="s">
        <v>22</v>
      </c>
    </row>
    <row r="3" spans="1:16" ht="15" customHeight="1">
      <c r="A3" t="s">
        <v>12</v>
      </c>
      <c r="B3" s="12" t="s">
        <v>14</v>
      </c>
      <c r="C3" s="13" t="s">
        <v>15</v>
      </c>
      <c r="D3" s="1"/>
      <c r="E3" s="14" t="s">
        <v>16</v>
      </c>
      <c r="F3" s="1"/>
      <c r="G3" s="9"/>
      <c r="H3" s="8" t="s">
        <v>24</v>
      </c>
      <c r="I3" s="41">
        <f>0+I8+I29+I214+I283+I328+I381+I462+I503+I536</f>
      </c>
      <c r="J3" s="10"/>
      <c r="O3" t="s">
        <v>19</v>
      </c>
      <c r="P3" t="s">
        <v>23</v>
      </c>
    </row>
    <row r="4" spans="1:16" ht="15" customHeight="1">
      <c r="A4" t="s">
        <v>17</v>
      </c>
      <c r="B4" s="16" t="s">
        <v>18</v>
      </c>
      <c r="C4" s="17" t="s">
        <v>24</v>
      </c>
      <c r="D4" s="6"/>
      <c r="E4" s="18" t="s">
        <v>25</v>
      </c>
      <c r="F4" s="6"/>
      <c r="G4" s="6"/>
      <c r="H4" s="19"/>
      <c r="I4" s="19"/>
      <c r="J4" s="6"/>
      <c r="O4" t="s">
        <v>20</v>
      </c>
      <c r="P4" t="s">
        <v>23</v>
      </c>
    </row>
    <row r="5" spans="1:16" ht="12.75" customHeight="1">
      <c r="A5" s="15" t="s">
        <v>26</v>
      </c>
      <c r="B5" s="15" t="s">
        <v>28</v>
      </c>
      <c r="C5" s="15" t="s">
        <v>30</v>
      </c>
      <c r="D5" s="15" t="s">
        <v>31</v>
      </c>
      <c r="E5" s="15" t="s">
        <v>32</v>
      </c>
      <c r="F5" s="15" t="s">
        <v>34</v>
      </c>
      <c r="G5" s="15" t="s">
        <v>36</v>
      </c>
      <c r="H5" s="15" t="s">
        <v>38</v>
      </c>
      <c r="I5" s="15"/>
      <c r="J5" s="15" t="s">
        <v>43</v>
      </c>
      <c r="O5" t="s">
        <v>21</v>
      </c>
      <c r="P5" t="s">
        <v>23</v>
      </c>
    </row>
    <row r="6" spans="1:10" ht="12.75" customHeight="1">
      <c r="A6" s="15"/>
      <c r="B6" s="15"/>
      <c r="C6" s="15"/>
      <c r="D6" s="15"/>
      <c r="E6" s="15"/>
      <c r="F6" s="15"/>
      <c r="G6" s="15"/>
      <c r="H6" s="15" t="s">
        <v>39</v>
      </c>
      <c r="I6" s="15" t="s">
        <v>41</v>
      </c>
      <c r="J6" s="15"/>
    </row>
    <row r="7" spans="1:10" ht="12.75" customHeight="1">
      <c r="A7" s="15" t="s">
        <v>27</v>
      </c>
      <c r="B7" s="15" t="s">
        <v>29</v>
      </c>
      <c r="C7" s="15" t="s">
        <v>23</v>
      </c>
      <c r="D7" s="15" t="s">
        <v>22</v>
      </c>
      <c r="E7" s="15" t="s">
        <v>33</v>
      </c>
      <c r="F7" s="15" t="s">
        <v>35</v>
      </c>
      <c r="G7" s="15" t="s">
        <v>37</v>
      </c>
      <c r="H7" s="15" t="s">
        <v>40</v>
      </c>
      <c r="I7" s="15" t="s">
        <v>42</v>
      </c>
      <c r="J7" s="15" t="s">
        <v>44</v>
      </c>
    </row>
    <row r="8" spans="1:18" ht="12.75" customHeight="1">
      <c r="A8" s="19" t="s">
        <v>45</v>
      </c>
      <c r="B8" s="19"/>
      <c r="C8" s="26" t="s">
        <v>27</v>
      </c>
      <c r="D8" s="19"/>
      <c r="E8" s="27" t="s">
        <v>46</v>
      </c>
      <c r="F8" s="19"/>
      <c r="G8" s="19"/>
      <c r="H8" s="19"/>
      <c r="I8" s="28">
        <f>0+Q8</f>
      </c>
      <c r="J8" s="19"/>
      <c r="O8">
        <f>0+R8</f>
      </c>
      <c r="Q8">
        <f>0+I9+I13+I17+I21+I25</f>
      </c>
      <c r="R8">
        <f>0+O9+O13+O17+O21+O25</f>
      </c>
    </row>
    <row r="9" spans="1:16" ht="12.75">
      <c r="A9" s="25" t="s">
        <v>47</v>
      </c>
      <c r="B9" s="29" t="s">
        <v>48</v>
      </c>
      <c r="C9" s="29" t="s">
        <v>49</v>
      </c>
      <c r="D9" s="25" t="s">
        <v>50</v>
      </c>
      <c r="E9" s="30" t="s">
        <v>51</v>
      </c>
      <c r="F9" s="31" t="s">
        <v>52</v>
      </c>
      <c r="G9" s="32">
        <v>1408.61</v>
      </c>
      <c r="H9" s="33">
        <v>0</v>
      </c>
      <c r="I9" s="33">
        <f>ROUND(ROUND(H9,2)*ROUND(G9,3),2)</f>
      </c>
      <c r="J9" s="31" t="s">
        <v>53</v>
      </c>
      <c r="O9">
        <f>(I9*21)/100</f>
      </c>
      <c r="P9" t="s">
        <v>23</v>
      </c>
    </row>
    <row r="10" spans="1:5" ht="38.25">
      <c r="A10" s="34" t="s">
        <v>54</v>
      </c>
      <c r="E10" s="35" t="s">
        <v>55</v>
      </c>
    </row>
    <row r="11" spans="1:5" ht="12.75">
      <c r="A11" s="36" t="s">
        <v>56</v>
      </c>
      <c r="E11" s="37" t="s">
        <v>57</v>
      </c>
    </row>
    <row r="12" spans="1:5" ht="25.5">
      <c r="A12" t="s">
        <v>58</v>
      </c>
      <c r="E12" s="35" t="s">
        <v>59</v>
      </c>
    </row>
    <row r="13" spans="1:16" ht="12.75">
      <c r="A13" s="25" t="s">
        <v>47</v>
      </c>
      <c r="B13" s="29" t="s">
        <v>60</v>
      </c>
      <c r="C13" s="29" t="s">
        <v>49</v>
      </c>
      <c r="D13" s="25" t="s">
        <v>61</v>
      </c>
      <c r="E13" s="30" t="s">
        <v>51</v>
      </c>
      <c r="F13" s="31" t="s">
        <v>52</v>
      </c>
      <c r="G13" s="32">
        <v>2935.71</v>
      </c>
      <c r="H13" s="33">
        <v>0</v>
      </c>
      <c r="I13" s="33">
        <f>ROUND(ROUND(H13,2)*ROUND(G13,3),2)</f>
      </c>
      <c r="J13" s="31" t="s">
        <v>53</v>
      </c>
      <c r="O13">
        <f>(I13*21)/100</f>
      </c>
      <c r="P13" t="s">
        <v>23</v>
      </c>
    </row>
    <row r="14" spans="1:5" ht="38.25">
      <c r="A14" s="34" t="s">
        <v>54</v>
      </c>
      <c r="E14" s="35" t="s">
        <v>62</v>
      </c>
    </row>
    <row r="15" spans="1:5" ht="12.75">
      <c r="A15" s="36" t="s">
        <v>56</v>
      </c>
      <c r="E15" s="37" t="s">
        <v>63</v>
      </c>
    </row>
    <row r="16" spans="1:5" ht="25.5">
      <c r="A16" t="s">
        <v>58</v>
      </c>
      <c r="E16" s="35" t="s">
        <v>59</v>
      </c>
    </row>
    <row r="17" spans="1:16" ht="12.75">
      <c r="A17" s="25" t="s">
        <v>47</v>
      </c>
      <c r="B17" s="29" t="s">
        <v>64</v>
      </c>
      <c r="C17" s="29" t="s">
        <v>49</v>
      </c>
      <c r="D17" s="25" t="s">
        <v>65</v>
      </c>
      <c r="E17" s="30" t="s">
        <v>51</v>
      </c>
      <c r="F17" s="31" t="s">
        <v>52</v>
      </c>
      <c r="G17" s="32">
        <v>172.27</v>
      </c>
      <c r="H17" s="33">
        <v>0</v>
      </c>
      <c r="I17" s="33">
        <f>ROUND(ROUND(H17,2)*ROUND(G17,3),2)</f>
      </c>
      <c r="J17" s="31" t="s">
        <v>53</v>
      </c>
      <c r="O17">
        <f>(I17*21)/100</f>
      </c>
      <c r="P17" t="s">
        <v>23</v>
      </c>
    </row>
    <row r="18" spans="1:5" ht="38.25">
      <c r="A18" s="34" t="s">
        <v>54</v>
      </c>
      <c r="E18" s="35" t="s">
        <v>66</v>
      </c>
    </row>
    <row r="19" spans="1:5" ht="12.75">
      <c r="A19" s="36" t="s">
        <v>56</v>
      </c>
      <c r="E19" s="37" t="s">
        <v>67</v>
      </c>
    </row>
    <row r="20" spans="1:5" ht="25.5">
      <c r="A20" t="s">
        <v>58</v>
      </c>
      <c r="E20" s="35" t="s">
        <v>59</v>
      </c>
    </row>
    <row r="21" spans="1:16" ht="12.75">
      <c r="A21" s="25" t="s">
        <v>47</v>
      </c>
      <c r="B21" s="29" t="s">
        <v>68</v>
      </c>
      <c r="C21" s="29" t="s">
        <v>69</v>
      </c>
      <c r="D21" s="25" t="s">
        <v>70</v>
      </c>
      <c r="E21" s="30" t="s">
        <v>71</v>
      </c>
      <c r="F21" s="31" t="s">
        <v>72</v>
      </c>
      <c r="G21" s="32">
        <v>1</v>
      </c>
      <c r="H21" s="33">
        <v>0</v>
      </c>
      <c r="I21" s="33">
        <f>ROUND(ROUND(H21,2)*ROUND(G21,3),2)</f>
      </c>
      <c r="J21" s="31" t="s">
        <v>53</v>
      </c>
      <c r="O21">
        <f>(I21*21)/100</f>
      </c>
      <c r="P21" t="s">
        <v>23</v>
      </c>
    </row>
    <row r="22" spans="1:5" ht="12.75">
      <c r="A22" s="34" t="s">
        <v>54</v>
      </c>
      <c r="E22" s="35" t="s">
        <v>73</v>
      </c>
    </row>
    <row r="23" spans="1:5" ht="12.75">
      <c r="A23" s="36" t="s">
        <v>56</v>
      </c>
      <c r="E23" s="37" t="s">
        <v>74</v>
      </c>
    </row>
    <row r="24" spans="1:5" ht="12.75">
      <c r="A24" t="s">
        <v>58</v>
      </c>
      <c r="E24" s="35" t="s">
        <v>75</v>
      </c>
    </row>
    <row r="25" spans="1:16" ht="12.75">
      <c r="A25" s="25" t="s">
        <v>47</v>
      </c>
      <c r="B25" s="29" t="s">
        <v>76</v>
      </c>
      <c r="C25" s="29" t="s">
        <v>77</v>
      </c>
      <c r="D25" s="25" t="s">
        <v>70</v>
      </c>
      <c r="E25" s="30" t="s">
        <v>78</v>
      </c>
      <c r="F25" s="31" t="s">
        <v>72</v>
      </c>
      <c r="G25" s="32">
        <v>1</v>
      </c>
      <c r="H25" s="33">
        <v>0</v>
      </c>
      <c r="I25" s="33">
        <f>ROUND(ROUND(H25,2)*ROUND(G25,3),2)</f>
      </c>
      <c r="J25" s="31" t="s">
        <v>53</v>
      </c>
      <c r="O25">
        <f>(I25*21)/100</f>
      </c>
      <c r="P25" t="s">
        <v>23</v>
      </c>
    </row>
    <row r="26" spans="1:5" ht="12.75">
      <c r="A26" s="34" t="s">
        <v>54</v>
      </c>
      <c r="E26" s="35" t="s">
        <v>79</v>
      </c>
    </row>
    <row r="27" spans="1:5" ht="12.75">
      <c r="A27" s="36" t="s">
        <v>56</v>
      </c>
      <c r="E27" s="37" t="s">
        <v>74</v>
      </c>
    </row>
    <row r="28" spans="1:5" ht="51">
      <c r="A28" t="s">
        <v>58</v>
      </c>
      <c r="E28" s="35" t="s">
        <v>80</v>
      </c>
    </row>
    <row r="29" spans="1:18" ht="12.75" customHeight="1">
      <c r="A29" s="6" t="s">
        <v>45</v>
      </c>
      <c r="B29" s="6"/>
      <c r="C29" s="39" t="s">
        <v>29</v>
      </c>
      <c r="D29" s="6"/>
      <c r="E29" s="27" t="s">
        <v>81</v>
      </c>
      <c r="F29" s="6"/>
      <c r="G29" s="6"/>
      <c r="H29" s="6"/>
      <c r="I29" s="40">
        <f>0+Q29</f>
      </c>
      <c r="J29" s="6"/>
      <c r="O29">
        <f>0+R29</f>
      </c>
      <c r="Q29">
        <f>0+I30+I34+I38+I42+I46+I50+I54+I58+I62+I66+I70+I74+I78+I82+I86+I90+I94+I98+I102+I106+I110+I114+I118+I122+I126+I130+I134+I138+I142+I146+I150+I154+I158+I162+I166+I170+I174+I178+I182+I186+I190+I194+I198+I202+I206+I210</f>
      </c>
      <c r="R29">
        <f>0+O30+O34+O38+O42+O46+O50+O54+O58+O62+O66+O70+O74+O78+O82+O86+O90+O94+O98+O102+O106+O110+O114+O118+O122+O126+O130+O134+O138+O142+O146+O150+O154+O158+O162+O166+O170+O174+O178+O182+O186+O190+O194+O198+O202+O206+O210</f>
      </c>
    </row>
    <row r="30" spans="1:16" ht="12.75">
      <c r="A30" s="25" t="s">
        <v>47</v>
      </c>
      <c r="B30" s="29" t="s">
        <v>33</v>
      </c>
      <c r="C30" s="29" t="s">
        <v>82</v>
      </c>
      <c r="D30" s="25" t="s">
        <v>70</v>
      </c>
      <c r="E30" s="30" t="s">
        <v>83</v>
      </c>
      <c r="F30" s="31" t="s">
        <v>84</v>
      </c>
      <c r="G30" s="32">
        <v>105.6</v>
      </c>
      <c r="H30" s="33">
        <v>0</v>
      </c>
      <c r="I30" s="33">
        <f>ROUND(ROUND(H30,2)*ROUND(G30,3),2)</f>
      </c>
      <c r="J30" s="31" t="s">
        <v>53</v>
      </c>
      <c r="O30">
        <f>(I30*21)/100</f>
      </c>
      <c r="P30" t="s">
        <v>23</v>
      </c>
    </row>
    <row r="31" spans="1:5" ht="51">
      <c r="A31" s="34" t="s">
        <v>54</v>
      </c>
      <c r="E31" s="35" t="s">
        <v>85</v>
      </c>
    </row>
    <row r="32" spans="1:5" ht="12.75">
      <c r="A32" s="36" t="s">
        <v>56</v>
      </c>
      <c r="E32" s="37" t="s">
        <v>86</v>
      </c>
    </row>
    <row r="33" spans="1:5" ht="38.25">
      <c r="A33" t="s">
        <v>58</v>
      </c>
      <c r="E33" s="35" t="s">
        <v>87</v>
      </c>
    </row>
    <row r="34" spans="1:16" ht="12.75">
      <c r="A34" s="25" t="s">
        <v>47</v>
      </c>
      <c r="B34" s="29" t="s">
        <v>23</v>
      </c>
      <c r="C34" s="29" t="s">
        <v>88</v>
      </c>
      <c r="D34" s="25" t="s">
        <v>70</v>
      </c>
      <c r="E34" s="30" t="s">
        <v>89</v>
      </c>
      <c r="F34" s="31" t="s">
        <v>72</v>
      </c>
      <c r="G34" s="32">
        <v>1</v>
      </c>
      <c r="H34" s="33">
        <v>0</v>
      </c>
      <c r="I34" s="33">
        <f>ROUND(ROUND(H34,2)*ROUND(G34,3),2)</f>
      </c>
      <c r="J34" s="31" t="s">
        <v>53</v>
      </c>
      <c r="O34">
        <f>(I34*21)/100</f>
      </c>
      <c r="P34" t="s">
        <v>23</v>
      </c>
    </row>
    <row r="35" spans="1:5" ht="51">
      <c r="A35" s="34" t="s">
        <v>54</v>
      </c>
      <c r="E35" s="35" t="s">
        <v>90</v>
      </c>
    </row>
    <row r="36" spans="1:5" ht="12.75">
      <c r="A36" s="36" t="s">
        <v>56</v>
      </c>
      <c r="E36" s="37" t="s">
        <v>74</v>
      </c>
    </row>
    <row r="37" spans="1:5" ht="165.75">
      <c r="A37" t="s">
        <v>58</v>
      </c>
      <c r="E37" s="35" t="s">
        <v>91</v>
      </c>
    </row>
    <row r="38" spans="1:16" ht="12.75">
      <c r="A38" s="25" t="s">
        <v>47</v>
      </c>
      <c r="B38" s="29" t="s">
        <v>29</v>
      </c>
      <c r="C38" s="29" t="s">
        <v>92</v>
      </c>
      <c r="D38" s="25" t="s">
        <v>70</v>
      </c>
      <c r="E38" s="30" t="s">
        <v>93</v>
      </c>
      <c r="F38" s="31" t="s">
        <v>72</v>
      </c>
      <c r="G38" s="32">
        <v>2</v>
      </c>
      <c r="H38" s="33">
        <v>0</v>
      </c>
      <c r="I38" s="33">
        <f>ROUND(ROUND(H38,2)*ROUND(G38,3),2)</f>
      </c>
      <c r="J38" s="31" t="s">
        <v>53</v>
      </c>
      <c r="O38">
        <f>(I38*21)/100</f>
      </c>
      <c r="P38" t="s">
        <v>23</v>
      </c>
    </row>
    <row r="39" spans="1:5" ht="51">
      <c r="A39" s="34" t="s">
        <v>54</v>
      </c>
      <c r="E39" s="35" t="s">
        <v>94</v>
      </c>
    </row>
    <row r="40" spans="1:5" ht="12.75">
      <c r="A40" s="36" t="s">
        <v>56</v>
      </c>
      <c r="E40" s="37" t="s">
        <v>95</v>
      </c>
    </row>
    <row r="41" spans="1:5" ht="165.75">
      <c r="A41" t="s">
        <v>58</v>
      </c>
      <c r="E41" s="35" t="s">
        <v>91</v>
      </c>
    </row>
    <row r="42" spans="1:16" ht="25.5">
      <c r="A42" s="25" t="s">
        <v>47</v>
      </c>
      <c r="B42" s="29" t="s">
        <v>96</v>
      </c>
      <c r="C42" s="29" t="s">
        <v>97</v>
      </c>
      <c r="D42" s="25" t="s">
        <v>70</v>
      </c>
      <c r="E42" s="30" t="s">
        <v>98</v>
      </c>
      <c r="F42" s="31" t="s">
        <v>99</v>
      </c>
      <c r="G42" s="32">
        <v>16.895</v>
      </c>
      <c r="H42" s="33">
        <v>0</v>
      </c>
      <c r="I42" s="33">
        <f>ROUND(ROUND(H42,2)*ROUND(G42,3),2)</f>
      </c>
      <c r="J42" s="31" t="s">
        <v>53</v>
      </c>
      <c r="O42">
        <f>(I42*21)/100</f>
      </c>
      <c r="P42" t="s">
        <v>23</v>
      </c>
    </row>
    <row r="43" spans="1:5" ht="89.25">
      <c r="A43" s="34" t="s">
        <v>54</v>
      </c>
      <c r="E43" s="35" t="s">
        <v>100</v>
      </c>
    </row>
    <row r="44" spans="1:5" ht="12.75">
      <c r="A44" s="36" t="s">
        <v>56</v>
      </c>
      <c r="E44" s="37" t="s">
        <v>101</v>
      </c>
    </row>
    <row r="45" spans="1:5" ht="63.75">
      <c r="A45" t="s">
        <v>58</v>
      </c>
      <c r="E45" s="35" t="s">
        <v>102</v>
      </c>
    </row>
    <row r="46" spans="1:16" ht="12.75">
      <c r="A46" s="25" t="s">
        <v>47</v>
      </c>
      <c r="B46" s="29" t="s">
        <v>103</v>
      </c>
      <c r="C46" s="29" t="s">
        <v>104</v>
      </c>
      <c r="D46" s="25" t="s">
        <v>70</v>
      </c>
      <c r="E46" s="30" t="s">
        <v>105</v>
      </c>
      <c r="F46" s="31" t="s">
        <v>99</v>
      </c>
      <c r="G46" s="32">
        <v>0.011</v>
      </c>
      <c r="H46" s="33">
        <v>0</v>
      </c>
      <c r="I46" s="33">
        <f>ROUND(ROUND(H46,2)*ROUND(G46,3),2)</f>
      </c>
      <c r="J46" s="31" t="s">
        <v>53</v>
      </c>
      <c r="O46">
        <f>(I46*21)/100</f>
      </c>
      <c r="P46" t="s">
        <v>23</v>
      </c>
    </row>
    <row r="47" spans="1:5" ht="63.75">
      <c r="A47" s="34" t="s">
        <v>54</v>
      </c>
      <c r="E47" s="35" t="s">
        <v>106</v>
      </c>
    </row>
    <row r="48" spans="1:5" ht="12.75">
      <c r="A48" s="36" t="s">
        <v>56</v>
      </c>
      <c r="E48" s="37" t="s">
        <v>107</v>
      </c>
    </row>
    <row r="49" spans="1:5" ht="63.75">
      <c r="A49" t="s">
        <v>58</v>
      </c>
      <c r="E49" s="35" t="s">
        <v>102</v>
      </c>
    </row>
    <row r="50" spans="1:16" ht="25.5">
      <c r="A50" s="25" t="s">
        <v>47</v>
      </c>
      <c r="B50" s="29" t="s">
        <v>108</v>
      </c>
      <c r="C50" s="29" t="s">
        <v>109</v>
      </c>
      <c r="D50" s="25" t="s">
        <v>70</v>
      </c>
      <c r="E50" s="30" t="s">
        <v>110</v>
      </c>
      <c r="F50" s="31" t="s">
        <v>99</v>
      </c>
      <c r="G50" s="32">
        <v>17.4</v>
      </c>
      <c r="H50" s="33">
        <v>0</v>
      </c>
      <c r="I50" s="33">
        <f>ROUND(ROUND(H50,2)*ROUND(G50,3),2)</f>
      </c>
      <c r="J50" s="31" t="s">
        <v>53</v>
      </c>
      <c r="O50">
        <f>(I50*21)/100</f>
      </c>
      <c r="P50" t="s">
        <v>23</v>
      </c>
    </row>
    <row r="51" spans="1:5" ht="12.75">
      <c r="A51" s="34" t="s">
        <v>54</v>
      </c>
      <c r="E51" s="35" t="s">
        <v>70</v>
      </c>
    </row>
    <row r="52" spans="1:5" ht="12.75">
      <c r="A52" s="36" t="s">
        <v>56</v>
      </c>
      <c r="E52" s="37" t="s">
        <v>111</v>
      </c>
    </row>
    <row r="53" spans="1:5" ht="63.75">
      <c r="A53" t="s">
        <v>58</v>
      </c>
      <c r="E53" s="35" t="s">
        <v>102</v>
      </c>
    </row>
    <row r="54" spans="1:16" ht="25.5">
      <c r="A54" s="25" t="s">
        <v>47</v>
      </c>
      <c r="B54" s="29" t="s">
        <v>112</v>
      </c>
      <c r="C54" s="29" t="s">
        <v>113</v>
      </c>
      <c r="D54" s="25" t="s">
        <v>70</v>
      </c>
      <c r="E54" s="30" t="s">
        <v>114</v>
      </c>
      <c r="F54" s="31" t="s">
        <v>99</v>
      </c>
      <c r="G54" s="32">
        <v>116.21</v>
      </c>
      <c r="H54" s="33">
        <v>0</v>
      </c>
      <c r="I54" s="33">
        <f>ROUND(ROUND(H54,2)*ROUND(G54,3),2)</f>
      </c>
      <c r="J54" s="31" t="s">
        <v>53</v>
      </c>
      <c r="O54">
        <f>(I54*21)/100</f>
      </c>
      <c r="P54" t="s">
        <v>23</v>
      </c>
    </row>
    <row r="55" spans="1:5" ht="102">
      <c r="A55" s="34" t="s">
        <v>54</v>
      </c>
      <c r="E55" s="35" t="s">
        <v>115</v>
      </c>
    </row>
    <row r="56" spans="1:5" ht="12.75">
      <c r="A56" s="36" t="s">
        <v>56</v>
      </c>
      <c r="E56" s="37" t="s">
        <v>116</v>
      </c>
    </row>
    <row r="57" spans="1:5" ht="63.75">
      <c r="A57" t="s">
        <v>58</v>
      </c>
      <c r="E57" s="35" t="s">
        <v>102</v>
      </c>
    </row>
    <row r="58" spans="1:16" ht="12.75">
      <c r="A58" s="25" t="s">
        <v>47</v>
      </c>
      <c r="B58" s="29" t="s">
        <v>117</v>
      </c>
      <c r="C58" s="29" t="s">
        <v>118</v>
      </c>
      <c r="D58" s="25" t="s">
        <v>70</v>
      </c>
      <c r="E58" s="30" t="s">
        <v>119</v>
      </c>
      <c r="F58" s="31" t="s">
        <v>99</v>
      </c>
      <c r="G58" s="32">
        <v>54.882</v>
      </c>
      <c r="H58" s="33">
        <v>0</v>
      </c>
      <c r="I58" s="33">
        <f>ROUND(ROUND(H58,2)*ROUND(G58,3),2)</f>
      </c>
      <c r="J58" s="31" t="s">
        <v>53</v>
      </c>
      <c r="O58">
        <f>(I58*21)/100</f>
      </c>
      <c r="P58" t="s">
        <v>23</v>
      </c>
    </row>
    <row r="59" spans="1:5" ht="63.75">
      <c r="A59" s="34" t="s">
        <v>54</v>
      </c>
      <c r="E59" s="35" t="s">
        <v>120</v>
      </c>
    </row>
    <row r="60" spans="1:5" ht="12.75">
      <c r="A60" s="36" t="s">
        <v>56</v>
      </c>
      <c r="E60" s="37" t="s">
        <v>121</v>
      </c>
    </row>
    <row r="61" spans="1:5" ht="63.75">
      <c r="A61" t="s">
        <v>58</v>
      </c>
      <c r="E61" s="35" t="s">
        <v>102</v>
      </c>
    </row>
    <row r="62" spans="1:16" ht="12.75">
      <c r="A62" s="25" t="s">
        <v>47</v>
      </c>
      <c r="B62" s="29" t="s">
        <v>122</v>
      </c>
      <c r="C62" s="29" t="s">
        <v>123</v>
      </c>
      <c r="D62" s="25" t="s">
        <v>70</v>
      </c>
      <c r="E62" s="30" t="s">
        <v>124</v>
      </c>
      <c r="F62" s="31" t="s">
        <v>99</v>
      </c>
      <c r="G62" s="32">
        <v>3.62</v>
      </c>
      <c r="H62" s="33">
        <v>0</v>
      </c>
      <c r="I62" s="33">
        <f>ROUND(ROUND(H62,2)*ROUND(G62,3),2)</f>
      </c>
      <c r="J62" s="31" t="s">
        <v>53</v>
      </c>
      <c r="O62">
        <f>(I62*21)/100</f>
      </c>
      <c r="P62" t="s">
        <v>23</v>
      </c>
    </row>
    <row r="63" spans="1:5" ht="63.75">
      <c r="A63" s="34" t="s">
        <v>54</v>
      </c>
      <c r="E63" s="35" t="s">
        <v>125</v>
      </c>
    </row>
    <row r="64" spans="1:5" ht="12.75">
      <c r="A64" s="36" t="s">
        <v>56</v>
      </c>
      <c r="E64" s="37" t="s">
        <v>126</v>
      </c>
    </row>
    <row r="65" spans="1:5" ht="63.75">
      <c r="A65" t="s">
        <v>58</v>
      </c>
      <c r="E65" s="35" t="s">
        <v>102</v>
      </c>
    </row>
    <row r="66" spans="1:16" ht="12.75">
      <c r="A66" s="25" t="s">
        <v>47</v>
      </c>
      <c r="B66" s="29" t="s">
        <v>127</v>
      </c>
      <c r="C66" s="29" t="s">
        <v>128</v>
      </c>
      <c r="D66" s="25" t="s">
        <v>70</v>
      </c>
      <c r="E66" s="30" t="s">
        <v>129</v>
      </c>
      <c r="F66" s="31" t="s">
        <v>99</v>
      </c>
      <c r="G66" s="32">
        <v>19.48</v>
      </c>
      <c r="H66" s="33">
        <v>0</v>
      </c>
      <c r="I66" s="33">
        <f>ROUND(ROUND(H66,2)*ROUND(G66,3),2)</f>
      </c>
      <c r="J66" s="31" t="s">
        <v>53</v>
      </c>
      <c r="O66">
        <f>(I66*21)/100</f>
      </c>
      <c r="P66" t="s">
        <v>23</v>
      </c>
    </row>
    <row r="67" spans="1:5" ht="63.75">
      <c r="A67" s="34" t="s">
        <v>54</v>
      </c>
      <c r="E67" s="35" t="s">
        <v>130</v>
      </c>
    </row>
    <row r="68" spans="1:5" ht="12.75">
      <c r="A68" s="36" t="s">
        <v>56</v>
      </c>
      <c r="E68" s="37" t="s">
        <v>131</v>
      </c>
    </row>
    <row r="69" spans="1:5" ht="63.75">
      <c r="A69" t="s">
        <v>58</v>
      </c>
      <c r="E69" s="35" t="s">
        <v>102</v>
      </c>
    </row>
    <row r="70" spans="1:16" ht="25.5">
      <c r="A70" s="25" t="s">
        <v>47</v>
      </c>
      <c r="B70" s="29" t="s">
        <v>132</v>
      </c>
      <c r="C70" s="29" t="s">
        <v>133</v>
      </c>
      <c r="D70" s="25" t="s">
        <v>70</v>
      </c>
      <c r="E70" s="30" t="s">
        <v>134</v>
      </c>
      <c r="F70" s="31" t="s">
        <v>99</v>
      </c>
      <c r="G70" s="32">
        <v>19.793</v>
      </c>
      <c r="H70" s="33">
        <v>0</v>
      </c>
      <c r="I70" s="33">
        <f>ROUND(ROUND(H70,2)*ROUND(G70,3),2)</f>
      </c>
      <c r="J70" s="31" t="s">
        <v>53</v>
      </c>
      <c r="O70">
        <f>(I70*21)/100</f>
      </c>
      <c r="P70" t="s">
        <v>23</v>
      </c>
    </row>
    <row r="71" spans="1:5" ht="51">
      <c r="A71" s="34" t="s">
        <v>54</v>
      </c>
      <c r="E71" s="35" t="s">
        <v>135</v>
      </c>
    </row>
    <row r="72" spans="1:5" ht="12.75">
      <c r="A72" s="36" t="s">
        <v>56</v>
      </c>
      <c r="E72" s="37" t="s">
        <v>136</v>
      </c>
    </row>
    <row r="73" spans="1:5" ht="63.75">
      <c r="A73" t="s">
        <v>58</v>
      </c>
      <c r="E73" s="35" t="s">
        <v>102</v>
      </c>
    </row>
    <row r="74" spans="1:16" ht="25.5">
      <c r="A74" s="25" t="s">
        <v>47</v>
      </c>
      <c r="B74" s="29" t="s">
        <v>137</v>
      </c>
      <c r="C74" s="29" t="s">
        <v>138</v>
      </c>
      <c r="D74" s="25" t="s">
        <v>70</v>
      </c>
      <c r="E74" s="30" t="s">
        <v>139</v>
      </c>
      <c r="F74" s="31" t="s">
        <v>99</v>
      </c>
      <c r="G74" s="32">
        <v>0.29</v>
      </c>
      <c r="H74" s="33">
        <v>0</v>
      </c>
      <c r="I74" s="33">
        <f>ROUND(ROUND(H74,2)*ROUND(G74,3),2)</f>
      </c>
      <c r="J74" s="31" t="s">
        <v>53</v>
      </c>
      <c r="O74">
        <f>(I74*21)/100</f>
      </c>
      <c r="P74" t="s">
        <v>23</v>
      </c>
    </row>
    <row r="75" spans="1:5" ht="51">
      <c r="A75" s="34" t="s">
        <v>54</v>
      </c>
      <c r="E75" s="35" t="s">
        <v>140</v>
      </c>
    </row>
    <row r="76" spans="1:5" ht="12.75">
      <c r="A76" s="36" t="s">
        <v>56</v>
      </c>
      <c r="E76" s="37" t="s">
        <v>141</v>
      </c>
    </row>
    <row r="77" spans="1:5" ht="63.75">
      <c r="A77" t="s">
        <v>58</v>
      </c>
      <c r="E77" s="35" t="s">
        <v>102</v>
      </c>
    </row>
    <row r="78" spans="1:16" ht="25.5">
      <c r="A78" s="25" t="s">
        <v>47</v>
      </c>
      <c r="B78" s="29" t="s">
        <v>142</v>
      </c>
      <c r="C78" s="29" t="s">
        <v>143</v>
      </c>
      <c r="D78" s="25" t="s">
        <v>70</v>
      </c>
      <c r="E78" s="30" t="s">
        <v>144</v>
      </c>
      <c r="F78" s="31" t="s">
        <v>99</v>
      </c>
      <c r="G78" s="32">
        <v>0.004</v>
      </c>
      <c r="H78" s="33">
        <v>0</v>
      </c>
      <c r="I78" s="33">
        <f>ROUND(ROUND(H78,2)*ROUND(G78,3),2)</f>
      </c>
      <c r="J78" s="31" t="s">
        <v>53</v>
      </c>
      <c r="O78">
        <f>(I78*21)/100</f>
      </c>
      <c r="P78" t="s">
        <v>23</v>
      </c>
    </row>
    <row r="79" spans="1:5" ht="51">
      <c r="A79" s="34" t="s">
        <v>54</v>
      </c>
      <c r="E79" s="35" t="s">
        <v>145</v>
      </c>
    </row>
    <row r="80" spans="1:5" ht="12.75">
      <c r="A80" s="36" t="s">
        <v>56</v>
      </c>
      <c r="E80" s="37" t="s">
        <v>146</v>
      </c>
    </row>
    <row r="81" spans="1:5" ht="63.75">
      <c r="A81" t="s">
        <v>58</v>
      </c>
      <c r="E81" s="35" t="s">
        <v>102</v>
      </c>
    </row>
    <row r="82" spans="1:16" ht="25.5">
      <c r="A82" s="25" t="s">
        <v>47</v>
      </c>
      <c r="B82" s="29" t="s">
        <v>40</v>
      </c>
      <c r="C82" s="29" t="s">
        <v>147</v>
      </c>
      <c r="D82" s="25" t="s">
        <v>70</v>
      </c>
      <c r="E82" s="30" t="s">
        <v>148</v>
      </c>
      <c r="F82" s="31" t="s">
        <v>99</v>
      </c>
      <c r="G82" s="32">
        <v>0.336</v>
      </c>
      <c r="H82" s="33">
        <v>0</v>
      </c>
      <c r="I82" s="33">
        <f>ROUND(ROUND(H82,2)*ROUND(G82,3),2)</f>
      </c>
      <c r="J82" s="31" t="s">
        <v>53</v>
      </c>
      <c r="O82">
        <f>(I82*21)/100</f>
      </c>
      <c r="P82" t="s">
        <v>23</v>
      </c>
    </row>
    <row r="83" spans="1:5" ht="51">
      <c r="A83" s="34" t="s">
        <v>54</v>
      </c>
      <c r="E83" s="35" t="s">
        <v>149</v>
      </c>
    </row>
    <row r="84" spans="1:5" ht="12.75">
      <c r="A84" s="36" t="s">
        <v>56</v>
      </c>
      <c r="E84" s="37" t="s">
        <v>150</v>
      </c>
    </row>
    <row r="85" spans="1:5" ht="63.75">
      <c r="A85" t="s">
        <v>58</v>
      </c>
      <c r="E85" s="35" t="s">
        <v>102</v>
      </c>
    </row>
    <row r="86" spans="1:16" ht="12.75">
      <c r="A86" s="25" t="s">
        <v>47</v>
      </c>
      <c r="B86" s="29" t="s">
        <v>42</v>
      </c>
      <c r="C86" s="29" t="s">
        <v>151</v>
      </c>
      <c r="D86" s="25" t="s">
        <v>70</v>
      </c>
      <c r="E86" s="30" t="s">
        <v>152</v>
      </c>
      <c r="F86" s="31" t="s">
        <v>153</v>
      </c>
      <c r="G86" s="32">
        <v>15.3</v>
      </c>
      <c r="H86" s="33">
        <v>0</v>
      </c>
      <c r="I86" s="33">
        <f>ROUND(ROUND(H86,2)*ROUND(G86,3),2)</f>
      </c>
      <c r="J86" s="31" t="s">
        <v>53</v>
      </c>
      <c r="O86">
        <f>(I86*21)/100</f>
      </c>
      <c r="P86" t="s">
        <v>23</v>
      </c>
    </row>
    <row r="87" spans="1:5" ht="51">
      <c r="A87" s="34" t="s">
        <v>54</v>
      </c>
      <c r="E87" s="35" t="s">
        <v>154</v>
      </c>
    </row>
    <row r="88" spans="1:5" ht="12.75">
      <c r="A88" s="36" t="s">
        <v>56</v>
      </c>
      <c r="E88" s="37" t="s">
        <v>155</v>
      </c>
    </row>
    <row r="89" spans="1:5" ht="63.75">
      <c r="A89" t="s">
        <v>58</v>
      </c>
      <c r="E89" s="35" t="s">
        <v>102</v>
      </c>
    </row>
    <row r="90" spans="1:16" ht="12.75">
      <c r="A90" s="25" t="s">
        <v>47</v>
      </c>
      <c r="B90" s="29" t="s">
        <v>44</v>
      </c>
      <c r="C90" s="29" t="s">
        <v>156</v>
      </c>
      <c r="D90" s="25" t="s">
        <v>70</v>
      </c>
      <c r="E90" s="30" t="s">
        <v>157</v>
      </c>
      <c r="F90" s="31" t="s">
        <v>153</v>
      </c>
      <c r="G90" s="32">
        <v>152.6</v>
      </c>
      <c r="H90" s="33">
        <v>0</v>
      </c>
      <c r="I90" s="33">
        <f>ROUND(ROUND(H90,2)*ROUND(G90,3),2)</f>
      </c>
      <c r="J90" s="31" t="s">
        <v>53</v>
      </c>
      <c r="O90">
        <f>(I90*21)/100</f>
      </c>
      <c r="P90" t="s">
        <v>23</v>
      </c>
    </row>
    <row r="91" spans="1:5" ht="89.25">
      <c r="A91" s="34" t="s">
        <v>54</v>
      </c>
      <c r="E91" s="35" t="s">
        <v>158</v>
      </c>
    </row>
    <row r="92" spans="1:5" ht="12.75">
      <c r="A92" s="36" t="s">
        <v>56</v>
      </c>
      <c r="E92" s="37" t="s">
        <v>159</v>
      </c>
    </row>
    <row r="93" spans="1:5" ht="63.75">
      <c r="A93" t="s">
        <v>58</v>
      </c>
      <c r="E93" s="35" t="s">
        <v>102</v>
      </c>
    </row>
    <row r="94" spans="1:16" ht="12.75">
      <c r="A94" s="25" t="s">
        <v>47</v>
      </c>
      <c r="B94" s="29" t="s">
        <v>160</v>
      </c>
      <c r="C94" s="29" t="s">
        <v>161</v>
      </c>
      <c r="D94" s="25" t="s">
        <v>50</v>
      </c>
      <c r="E94" s="30" t="s">
        <v>162</v>
      </c>
      <c r="F94" s="31" t="s">
        <v>153</v>
      </c>
      <c r="G94" s="32">
        <v>4.96</v>
      </c>
      <c r="H94" s="33">
        <v>0</v>
      </c>
      <c r="I94" s="33">
        <f>ROUND(ROUND(H94,2)*ROUND(G94,3),2)</f>
      </c>
      <c r="J94" s="31" t="s">
        <v>53</v>
      </c>
      <c r="O94">
        <f>(I94*21)/100</f>
      </c>
      <c r="P94" t="s">
        <v>23</v>
      </c>
    </row>
    <row r="95" spans="1:5" ht="51">
      <c r="A95" s="34" t="s">
        <v>54</v>
      </c>
      <c r="E95" s="35" t="s">
        <v>163</v>
      </c>
    </row>
    <row r="96" spans="1:5" ht="12.75">
      <c r="A96" s="36" t="s">
        <v>56</v>
      </c>
      <c r="E96" s="37" t="s">
        <v>164</v>
      </c>
    </row>
    <row r="97" spans="1:5" ht="63.75">
      <c r="A97" t="s">
        <v>58</v>
      </c>
      <c r="E97" s="35" t="s">
        <v>102</v>
      </c>
    </row>
    <row r="98" spans="1:16" ht="12.75">
      <c r="A98" s="25" t="s">
        <v>47</v>
      </c>
      <c r="B98" s="29" t="s">
        <v>165</v>
      </c>
      <c r="C98" s="29" t="s">
        <v>161</v>
      </c>
      <c r="D98" s="25" t="s">
        <v>61</v>
      </c>
      <c r="E98" s="30" t="s">
        <v>162</v>
      </c>
      <c r="F98" s="31" t="s">
        <v>153</v>
      </c>
      <c r="G98" s="32">
        <v>12.9</v>
      </c>
      <c r="H98" s="33">
        <v>0</v>
      </c>
      <c r="I98" s="33">
        <f>ROUND(ROUND(H98,2)*ROUND(G98,3),2)</f>
      </c>
      <c r="J98" s="31" t="s">
        <v>53</v>
      </c>
      <c r="O98">
        <f>(I98*21)/100</f>
      </c>
      <c r="P98" t="s">
        <v>23</v>
      </c>
    </row>
    <row r="99" spans="1:5" ht="63.75">
      <c r="A99" s="34" t="s">
        <v>54</v>
      </c>
      <c r="E99" s="35" t="s">
        <v>166</v>
      </c>
    </row>
    <row r="100" spans="1:5" ht="12.75">
      <c r="A100" s="36" t="s">
        <v>56</v>
      </c>
      <c r="E100" s="37" t="s">
        <v>167</v>
      </c>
    </row>
    <row r="101" spans="1:5" ht="63.75">
      <c r="A101" t="s">
        <v>58</v>
      </c>
      <c r="E101" s="35" t="s">
        <v>102</v>
      </c>
    </row>
    <row r="102" spans="1:16" ht="12.75">
      <c r="A102" s="25" t="s">
        <v>47</v>
      </c>
      <c r="B102" s="29" t="s">
        <v>168</v>
      </c>
      <c r="C102" s="29" t="s">
        <v>169</v>
      </c>
      <c r="D102" s="25" t="s">
        <v>70</v>
      </c>
      <c r="E102" s="30" t="s">
        <v>170</v>
      </c>
      <c r="F102" s="31" t="s">
        <v>153</v>
      </c>
      <c r="G102" s="32">
        <v>0.47</v>
      </c>
      <c r="H102" s="33">
        <v>0</v>
      </c>
      <c r="I102" s="33">
        <f>ROUND(ROUND(H102,2)*ROUND(G102,3),2)</f>
      </c>
      <c r="J102" s="31" t="s">
        <v>53</v>
      </c>
      <c r="O102">
        <f>(I102*21)/100</f>
      </c>
      <c r="P102" t="s">
        <v>23</v>
      </c>
    </row>
    <row r="103" spans="1:5" ht="51">
      <c r="A103" s="34" t="s">
        <v>54</v>
      </c>
      <c r="E103" s="35" t="s">
        <v>171</v>
      </c>
    </row>
    <row r="104" spans="1:5" ht="12.75">
      <c r="A104" s="36" t="s">
        <v>56</v>
      </c>
      <c r="E104" s="37" t="s">
        <v>172</v>
      </c>
    </row>
    <row r="105" spans="1:5" ht="63.75">
      <c r="A105" t="s">
        <v>58</v>
      </c>
      <c r="E105" s="35" t="s">
        <v>102</v>
      </c>
    </row>
    <row r="106" spans="1:16" ht="12.75">
      <c r="A106" s="25" t="s">
        <v>47</v>
      </c>
      <c r="B106" s="29" t="s">
        <v>173</v>
      </c>
      <c r="C106" s="29" t="s">
        <v>174</v>
      </c>
      <c r="D106" s="25" t="s">
        <v>70</v>
      </c>
      <c r="E106" s="30" t="s">
        <v>175</v>
      </c>
      <c r="F106" s="31" t="s">
        <v>99</v>
      </c>
      <c r="G106" s="32">
        <v>13.66</v>
      </c>
      <c r="H106" s="33">
        <v>0</v>
      </c>
      <c r="I106" s="33">
        <f>ROUND(ROUND(H106,2)*ROUND(G106,3),2)</f>
      </c>
      <c r="J106" s="31" t="s">
        <v>53</v>
      </c>
      <c r="O106">
        <f>(I106*21)/100</f>
      </c>
      <c r="P106" t="s">
        <v>23</v>
      </c>
    </row>
    <row r="107" spans="1:5" ht="63.75">
      <c r="A107" s="34" t="s">
        <v>54</v>
      </c>
      <c r="E107" s="35" t="s">
        <v>176</v>
      </c>
    </row>
    <row r="108" spans="1:5" ht="12.75">
      <c r="A108" s="36" t="s">
        <v>56</v>
      </c>
      <c r="E108" s="37" t="s">
        <v>177</v>
      </c>
    </row>
    <row r="109" spans="1:5" ht="63.75">
      <c r="A109" t="s">
        <v>58</v>
      </c>
      <c r="E109" s="35" t="s">
        <v>102</v>
      </c>
    </row>
    <row r="110" spans="1:16" ht="12.75">
      <c r="A110" s="25" t="s">
        <v>47</v>
      </c>
      <c r="B110" s="29" t="s">
        <v>178</v>
      </c>
      <c r="C110" s="29" t="s">
        <v>179</v>
      </c>
      <c r="D110" s="25" t="s">
        <v>70</v>
      </c>
      <c r="E110" s="30" t="s">
        <v>180</v>
      </c>
      <c r="F110" s="31" t="s">
        <v>153</v>
      </c>
      <c r="G110" s="32">
        <v>228.2</v>
      </c>
      <c r="H110" s="33">
        <v>0</v>
      </c>
      <c r="I110" s="33">
        <f>ROUND(ROUND(H110,2)*ROUND(G110,3),2)</f>
      </c>
      <c r="J110" s="31" t="s">
        <v>53</v>
      </c>
      <c r="O110">
        <f>(I110*21)/100</f>
      </c>
      <c r="P110" t="s">
        <v>23</v>
      </c>
    </row>
    <row r="111" spans="1:5" ht="89.25">
      <c r="A111" s="34" t="s">
        <v>54</v>
      </c>
      <c r="E111" s="35" t="s">
        <v>181</v>
      </c>
    </row>
    <row r="112" spans="1:5" ht="25.5">
      <c r="A112" s="36" t="s">
        <v>56</v>
      </c>
      <c r="E112" s="37" t="s">
        <v>182</v>
      </c>
    </row>
    <row r="113" spans="1:5" ht="25.5">
      <c r="A113" t="s">
        <v>58</v>
      </c>
      <c r="E113" s="35" t="s">
        <v>183</v>
      </c>
    </row>
    <row r="114" spans="1:16" ht="12.75">
      <c r="A114" s="25" t="s">
        <v>47</v>
      </c>
      <c r="B114" s="29" t="s">
        <v>184</v>
      </c>
      <c r="C114" s="29" t="s">
        <v>185</v>
      </c>
      <c r="D114" s="25" t="s">
        <v>70</v>
      </c>
      <c r="E114" s="30" t="s">
        <v>186</v>
      </c>
      <c r="F114" s="31" t="s">
        <v>187</v>
      </c>
      <c r="G114" s="32">
        <v>1008</v>
      </c>
      <c r="H114" s="33">
        <v>0</v>
      </c>
      <c r="I114" s="33">
        <f>ROUND(ROUND(H114,2)*ROUND(G114,3),2)</f>
      </c>
      <c r="J114" s="31" t="s">
        <v>53</v>
      </c>
      <c r="O114">
        <f>(I114*21)/100</f>
      </c>
      <c r="P114" t="s">
        <v>23</v>
      </c>
    </row>
    <row r="115" spans="1:5" ht="38.25">
      <c r="A115" s="34" t="s">
        <v>54</v>
      </c>
      <c r="E115" s="35" t="s">
        <v>188</v>
      </c>
    </row>
    <row r="116" spans="1:5" ht="12.75">
      <c r="A116" s="36" t="s">
        <v>56</v>
      </c>
      <c r="E116" s="37" t="s">
        <v>189</v>
      </c>
    </row>
    <row r="117" spans="1:5" ht="38.25">
      <c r="A117" t="s">
        <v>58</v>
      </c>
      <c r="E117" s="35" t="s">
        <v>190</v>
      </c>
    </row>
    <row r="118" spans="1:16" ht="12.75">
      <c r="A118" s="25" t="s">
        <v>47</v>
      </c>
      <c r="B118" s="29" t="s">
        <v>35</v>
      </c>
      <c r="C118" s="29" t="s">
        <v>191</v>
      </c>
      <c r="D118" s="25" t="s">
        <v>70</v>
      </c>
      <c r="E118" s="30" t="s">
        <v>192</v>
      </c>
      <c r="F118" s="31" t="s">
        <v>99</v>
      </c>
      <c r="G118" s="32">
        <v>84.285</v>
      </c>
      <c r="H118" s="33">
        <v>0</v>
      </c>
      <c r="I118" s="33">
        <f>ROUND(ROUND(H118,2)*ROUND(G118,3),2)</f>
      </c>
      <c r="J118" s="31" t="s">
        <v>53</v>
      </c>
      <c r="O118">
        <f>(I118*21)/100</f>
      </c>
      <c r="P118" t="s">
        <v>23</v>
      </c>
    </row>
    <row r="119" spans="1:5" ht="89.25">
      <c r="A119" s="34" t="s">
        <v>54</v>
      </c>
      <c r="E119" s="35" t="s">
        <v>193</v>
      </c>
    </row>
    <row r="120" spans="1:5" ht="25.5">
      <c r="A120" s="36" t="s">
        <v>56</v>
      </c>
      <c r="E120" s="37" t="s">
        <v>194</v>
      </c>
    </row>
    <row r="121" spans="1:5" ht="38.25">
      <c r="A121" t="s">
        <v>58</v>
      </c>
      <c r="E121" s="35" t="s">
        <v>195</v>
      </c>
    </row>
    <row r="122" spans="1:16" ht="12.75">
      <c r="A122" s="25" t="s">
        <v>47</v>
      </c>
      <c r="B122" s="29" t="s">
        <v>196</v>
      </c>
      <c r="C122" s="29" t="s">
        <v>197</v>
      </c>
      <c r="D122" s="25" t="s">
        <v>70</v>
      </c>
      <c r="E122" s="30" t="s">
        <v>198</v>
      </c>
      <c r="F122" s="31" t="s">
        <v>99</v>
      </c>
      <c r="G122" s="32">
        <v>104.076</v>
      </c>
      <c r="H122" s="33">
        <v>0</v>
      </c>
      <c r="I122" s="33">
        <f>ROUND(ROUND(H122,2)*ROUND(G122,3),2)</f>
      </c>
      <c r="J122" s="31" t="s">
        <v>53</v>
      </c>
      <c r="O122">
        <f>(I122*21)/100</f>
      </c>
      <c r="P122" t="s">
        <v>23</v>
      </c>
    </row>
    <row r="123" spans="1:5" ht="114.75">
      <c r="A123" s="34" t="s">
        <v>54</v>
      </c>
      <c r="E123" s="35" t="s">
        <v>199</v>
      </c>
    </row>
    <row r="124" spans="1:5" ht="25.5">
      <c r="A124" s="36" t="s">
        <v>56</v>
      </c>
      <c r="E124" s="37" t="s">
        <v>200</v>
      </c>
    </row>
    <row r="125" spans="1:5" ht="369.75">
      <c r="A125" t="s">
        <v>58</v>
      </c>
      <c r="E125" s="35" t="s">
        <v>201</v>
      </c>
    </row>
    <row r="126" spans="1:16" ht="12.75">
      <c r="A126" s="25" t="s">
        <v>47</v>
      </c>
      <c r="B126" s="29" t="s">
        <v>202</v>
      </c>
      <c r="C126" s="29" t="s">
        <v>203</v>
      </c>
      <c r="D126" s="25" t="s">
        <v>70</v>
      </c>
      <c r="E126" s="30" t="s">
        <v>204</v>
      </c>
      <c r="F126" s="31" t="s">
        <v>99</v>
      </c>
      <c r="G126" s="32">
        <v>1169.097</v>
      </c>
      <c r="H126" s="33">
        <v>0</v>
      </c>
      <c r="I126" s="33">
        <f>ROUND(ROUND(H126,2)*ROUND(G126,3),2)</f>
      </c>
      <c r="J126" s="31" t="s">
        <v>53</v>
      </c>
      <c r="O126">
        <f>(I126*21)/100</f>
      </c>
      <c r="P126" t="s">
        <v>23</v>
      </c>
    </row>
    <row r="127" spans="1:5" ht="204">
      <c r="A127" s="34" t="s">
        <v>54</v>
      </c>
      <c r="E127" s="35" t="s">
        <v>205</v>
      </c>
    </row>
    <row r="128" spans="1:5" ht="63.75">
      <c r="A128" s="36" t="s">
        <v>56</v>
      </c>
      <c r="E128" s="37" t="s">
        <v>206</v>
      </c>
    </row>
    <row r="129" spans="1:5" ht="318.75">
      <c r="A129" t="s">
        <v>58</v>
      </c>
      <c r="E129" s="35" t="s">
        <v>207</v>
      </c>
    </row>
    <row r="130" spans="1:16" ht="12.75">
      <c r="A130" s="25" t="s">
        <v>47</v>
      </c>
      <c r="B130" s="29" t="s">
        <v>208</v>
      </c>
      <c r="C130" s="29" t="s">
        <v>209</v>
      </c>
      <c r="D130" s="25" t="s">
        <v>70</v>
      </c>
      <c r="E130" s="30" t="s">
        <v>210</v>
      </c>
      <c r="F130" s="31" t="s">
        <v>99</v>
      </c>
      <c r="G130" s="32">
        <v>95.76</v>
      </c>
      <c r="H130" s="33">
        <v>0</v>
      </c>
      <c r="I130" s="33">
        <f>ROUND(ROUND(H130,2)*ROUND(G130,3),2)</f>
      </c>
      <c r="J130" s="31" t="s">
        <v>53</v>
      </c>
      <c r="O130">
        <f>(I130*21)/100</f>
      </c>
      <c r="P130" t="s">
        <v>23</v>
      </c>
    </row>
    <row r="131" spans="1:5" ht="38.25">
      <c r="A131" s="34" t="s">
        <v>54</v>
      </c>
      <c r="E131" s="35" t="s">
        <v>211</v>
      </c>
    </row>
    <row r="132" spans="1:5" ht="12.75">
      <c r="A132" s="36" t="s">
        <v>56</v>
      </c>
      <c r="E132" s="37" t="s">
        <v>212</v>
      </c>
    </row>
    <row r="133" spans="1:5" ht="280.5">
      <c r="A133" t="s">
        <v>58</v>
      </c>
      <c r="E133" s="35" t="s">
        <v>213</v>
      </c>
    </row>
    <row r="134" spans="1:16" ht="12.75">
      <c r="A134" s="25" t="s">
        <v>47</v>
      </c>
      <c r="B134" s="29" t="s">
        <v>214</v>
      </c>
      <c r="C134" s="29" t="s">
        <v>215</v>
      </c>
      <c r="D134" s="25" t="s">
        <v>70</v>
      </c>
      <c r="E134" s="30" t="s">
        <v>216</v>
      </c>
      <c r="F134" s="31" t="s">
        <v>99</v>
      </c>
      <c r="G134" s="32">
        <v>79.718</v>
      </c>
      <c r="H134" s="33">
        <v>0</v>
      </c>
      <c r="I134" s="33">
        <f>ROUND(ROUND(H134,2)*ROUND(G134,3),2)</f>
      </c>
      <c r="J134" s="31" t="s">
        <v>53</v>
      </c>
      <c r="O134">
        <f>(I134*21)/100</f>
      </c>
      <c r="P134" t="s">
        <v>23</v>
      </c>
    </row>
    <row r="135" spans="1:5" ht="63.75">
      <c r="A135" s="34" t="s">
        <v>54</v>
      </c>
      <c r="E135" s="35" t="s">
        <v>217</v>
      </c>
    </row>
    <row r="136" spans="1:5" ht="12.75">
      <c r="A136" s="36" t="s">
        <v>56</v>
      </c>
      <c r="E136" s="37" t="s">
        <v>218</v>
      </c>
    </row>
    <row r="137" spans="1:5" ht="242.25">
      <c r="A137" t="s">
        <v>58</v>
      </c>
      <c r="E137" s="35" t="s">
        <v>219</v>
      </c>
    </row>
    <row r="138" spans="1:16" ht="12.75">
      <c r="A138" s="25" t="s">
        <v>47</v>
      </c>
      <c r="B138" s="29" t="s">
        <v>220</v>
      </c>
      <c r="C138" s="29" t="s">
        <v>221</v>
      </c>
      <c r="D138" s="25" t="s">
        <v>70</v>
      </c>
      <c r="E138" s="30" t="s">
        <v>222</v>
      </c>
      <c r="F138" s="31" t="s">
        <v>99</v>
      </c>
      <c r="G138" s="32">
        <v>525.007</v>
      </c>
      <c r="H138" s="33">
        <v>0</v>
      </c>
      <c r="I138" s="33">
        <f>ROUND(ROUND(H138,2)*ROUND(G138,3),2)</f>
      </c>
      <c r="J138" s="31" t="s">
        <v>53</v>
      </c>
      <c r="O138">
        <f>(I138*21)/100</f>
      </c>
      <c r="P138" t="s">
        <v>23</v>
      </c>
    </row>
    <row r="139" spans="1:5" ht="255">
      <c r="A139" s="34" t="s">
        <v>54</v>
      </c>
      <c r="E139" s="35" t="s">
        <v>223</v>
      </c>
    </row>
    <row r="140" spans="1:5" ht="114.75">
      <c r="A140" s="36" t="s">
        <v>56</v>
      </c>
      <c r="E140" s="37" t="s">
        <v>224</v>
      </c>
    </row>
    <row r="141" spans="1:5" ht="229.5">
      <c r="A141" t="s">
        <v>58</v>
      </c>
      <c r="E141" s="35" t="s">
        <v>225</v>
      </c>
    </row>
    <row r="142" spans="1:16" ht="12.75">
      <c r="A142" s="25" t="s">
        <v>47</v>
      </c>
      <c r="B142" s="29" t="s">
        <v>226</v>
      </c>
      <c r="C142" s="29" t="s">
        <v>221</v>
      </c>
      <c r="D142" s="25" t="s">
        <v>50</v>
      </c>
      <c r="E142" s="30" t="s">
        <v>222</v>
      </c>
      <c r="F142" s="31" t="s">
        <v>99</v>
      </c>
      <c r="G142" s="32">
        <v>4</v>
      </c>
      <c r="H142" s="33">
        <v>0</v>
      </c>
      <c r="I142" s="33">
        <f>ROUND(ROUND(H142,2)*ROUND(G142,3),2)</f>
      </c>
      <c r="J142" s="31" t="s">
        <v>53</v>
      </c>
      <c r="O142">
        <f>(I142*21)/100</f>
      </c>
      <c r="P142" t="s">
        <v>23</v>
      </c>
    </row>
    <row r="143" spans="1:5" ht="38.25">
      <c r="A143" s="34" t="s">
        <v>54</v>
      </c>
      <c r="E143" s="35" t="s">
        <v>227</v>
      </c>
    </row>
    <row r="144" spans="1:5" ht="12.75">
      <c r="A144" s="36" t="s">
        <v>56</v>
      </c>
      <c r="E144" s="37" t="s">
        <v>228</v>
      </c>
    </row>
    <row r="145" spans="1:5" ht="229.5">
      <c r="A145" t="s">
        <v>58</v>
      </c>
      <c r="E145" s="35" t="s">
        <v>225</v>
      </c>
    </row>
    <row r="146" spans="1:16" ht="12.75">
      <c r="A146" s="25" t="s">
        <v>47</v>
      </c>
      <c r="B146" s="29" t="s">
        <v>229</v>
      </c>
      <c r="C146" s="29" t="s">
        <v>221</v>
      </c>
      <c r="D146" s="25" t="s">
        <v>61</v>
      </c>
      <c r="E146" s="30" t="s">
        <v>222</v>
      </c>
      <c r="F146" s="31" t="s">
        <v>99</v>
      </c>
      <c r="G146" s="32">
        <v>586.886</v>
      </c>
      <c r="H146" s="33">
        <v>0</v>
      </c>
      <c r="I146" s="33">
        <f>ROUND(ROUND(H146,2)*ROUND(G146,3),2)</f>
      </c>
      <c r="J146" s="31" t="s">
        <v>53</v>
      </c>
      <c r="O146">
        <f>(I146*21)/100</f>
      </c>
      <c r="P146" t="s">
        <v>23</v>
      </c>
    </row>
    <row r="147" spans="1:5" ht="216.75">
      <c r="A147" s="34" t="s">
        <v>54</v>
      </c>
      <c r="E147" s="35" t="s">
        <v>230</v>
      </c>
    </row>
    <row r="148" spans="1:5" ht="89.25">
      <c r="A148" s="36" t="s">
        <v>56</v>
      </c>
      <c r="E148" s="37" t="s">
        <v>231</v>
      </c>
    </row>
    <row r="149" spans="1:5" ht="229.5">
      <c r="A149" t="s">
        <v>58</v>
      </c>
      <c r="E149" s="35" t="s">
        <v>225</v>
      </c>
    </row>
    <row r="150" spans="1:16" ht="12.75">
      <c r="A150" s="25" t="s">
        <v>47</v>
      </c>
      <c r="B150" s="29" t="s">
        <v>232</v>
      </c>
      <c r="C150" s="29" t="s">
        <v>233</v>
      </c>
      <c r="D150" s="25" t="s">
        <v>50</v>
      </c>
      <c r="E150" s="30" t="s">
        <v>234</v>
      </c>
      <c r="F150" s="31" t="s">
        <v>99</v>
      </c>
      <c r="G150" s="32">
        <v>5.632</v>
      </c>
      <c r="H150" s="33">
        <v>0</v>
      </c>
      <c r="I150" s="33">
        <f>ROUND(ROUND(H150,2)*ROUND(G150,3),2)</f>
      </c>
      <c r="J150" s="31" t="s">
        <v>53</v>
      </c>
      <c r="O150">
        <f>(I150*21)/100</f>
      </c>
      <c r="P150" t="s">
        <v>23</v>
      </c>
    </row>
    <row r="151" spans="1:5" ht="38.25">
      <c r="A151" s="34" t="s">
        <v>54</v>
      </c>
      <c r="E151" s="35" t="s">
        <v>235</v>
      </c>
    </row>
    <row r="152" spans="1:5" ht="12.75">
      <c r="A152" s="36" t="s">
        <v>56</v>
      </c>
      <c r="E152" s="37" t="s">
        <v>236</v>
      </c>
    </row>
    <row r="153" spans="1:5" ht="293.25">
      <c r="A153" t="s">
        <v>58</v>
      </c>
      <c r="E153" s="35" t="s">
        <v>237</v>
      </c>
    </row>
    <row r="154" spans="1:16" ht="12.75">
      <c r="A154" s="25" t="s">
        <v>47</v>
      </c>
      <c r="B154" s="29" t="s">
        <v>238</v>
      </c>
      <c r="C154" s="29" t="s">
        <v>233</v>
      </c>
      <c r="D154" s="25" t="s">
        <v>61</v>
      </c>
      <c r="E154" s="30" t="s">
        <v>234</v>
      </c>
      <c r="F154" s="31" t="s">
        <v>99</v>
      </c>
      <c r="G154" s="32">
        <v>21.54</v>
      </c>
      <c r="H154" s="33">
        <v>0</v>
      </c>
      <c r="I154" s="33">
        <f>ROUND(ROUND(H154,2)*ROUND(G154,3),2)</f>
      </c>
      <c r="J154" s="31" t="s">
        <v>53</v>
      </c>
      <c r="O154">
        <f>(I154*21)/100</f>
      </c>
      <c r="P154" t="s">
        <v>23</v>
      </c>
    </row>
    <row r="155" spans="1:5" ht="51">
      <c r="A155" s="34" t="s">
        <v>54</v>
      </c>
      <c r="E155" s="35" t="s">
        <v>239</v>
      </c>
    </row>
    <row r="156" spans="1:5" ht="12.75">
      <c r="A156" s="36" t="s">
        <v>56</v>
      </c>
      <c r="E156" s="37" t="s">
        <v>240</v>
      </c>
    </row>
    <row r="157" spans="1:5" ht="293.25">
      <c r="A157" t="s">
        <v>58</v>
      </c>
      <c r="E157" s="35" t="s">
        <v>237</v>
      </c>
    </row>
    <row r="158" spans="1:16" ht="12.75">
      <c r="A158" s="25" t="s">
        <v>47</v>
      </c>
      <c r="B158" s="29" t="s">
        <v>241</v>
      </c>
      <c r="C158" s="29" t="s">
        <v>242</v>
      </c>
      <c r="D158" s="25" t="s">
        <v>50</v>
      </c>
      <c r="E158" s="30" t="s">
        <v>243</v>
      </c>
      <c r="F158" s="31" t="s">
        <v>84</v>
      </c>
      <c r="G158" s="32">
        <v>139.52</v>
      </c>
      <c r="H158" s="33">
        <v>0</v>
      </c>
      <c r="I158" s="33">
        <f>ROUND(ROUND(H158,2)*ROUND(G158,3),2)</f>
      </c>
      <c r="J158" s="31" t="s">
        <v>53</v>
      </c>
      <c r="O158">
        <f>(I158*21)/100</f>
      </c>
      <c r="P158" t="s">
        <v>23</v>
      </c>
    </row>
    <row r="159" spans="1:5" ht="38.25">
      <c r="A159" s="34" t="s">
        <v>54</v>
      </c>
      <c r="E159" s="35" t="s">
        <v>244</v>
      </c>
    </row>
    <row r="160" spans="1:5" ht="12.75">
      <c r="A160" s="36" t="s">
        <v>56</v>
      </c>
      <c r="E160" s="37" t="s">
        <v>245</v>
      </c>
    </row>
    <row r="161" spans="1:5" ht="25.5">
      <c r="A161" t="s">
        <v>58</v>
      </c>
      <c r="E161" s="35" t="s">
        <v>246</v>
      </c>
    </row>
    <row r="162" spans="1:16" ht="12.75">
      <c r="A162" s="25" t="s">
        <v>47</v>
      </c>
      <c r="B162" s="29" t="s">
        <v>247</v>
      </c>
      <c r="C162" s="29" t="s">
        <v>242</v>
      </c>
      <c r="D162" s="25" t="s">
        <v>61</v>
      </c>
      <c r="E162" s="30" t="s">
        <v>243</v>
      </c>
      <c r="F162" s="31" t="s">
        <v>84</v>
      </c>
      <c r="G162" s="32">
        <v>671.275</v>
      </c>
      <c r="H162" s="33">
        <v>0</v>
      </c>
      <c r="I162" s="33">
        <f>ROUND(ROUND(H162,2)*ROUND(G162,3),2)</f>
      </c>
      <c r="J162" s="31" t="s">
        <v>53</v>
      </c>
      <c r="O162">
        <f>(I162*21)/100</f>
      </c>
      <c r="P162" t="s">
        <v>23</v>
      </c>
    </row>
    <row r="163" spans="1:5" ht="102">
      <c r="A163" s="34" t="s">
        <v>54</v>
      </c>
      <c r="E163" s="35" t="s">
        <v>248</v>
      </c>
    </row>
    <row r="164" spans="1:5" ht="25.5">
      <c r="A164" s="36" t="s">
        <v>56</v>
      </c>
      <c r="E164" s="37" t="s">
        <v>249</v>
      </c>
    </row>
    <row r="165" spans="1:5" ht="25.5">
      <c r="A165" t="s">
        <v>58</v>
      </c>
      <c r="E165" s="35" t="s">
        <v>246</v>
      </c>
    </row>
    <row r="166" spans="1:16" ht="12.75">
      <c r="A166" s="25" t="s">
        <v>47</v>
      </c>
      <c r="B166" s="29" t="s">
        <v>250</v>
      </c>
      <c r="C166" s="29" t="s">
        <v>242</v>
      </c>
      <c r="D166" s="25" t="s">
        <v>65</v>
      </c>
      <c r="E166" s="30" t="s">
        <v>243</v>
      </c>
      <c r="F166" s="31" t="s">
        <v>84</v>
      </c>
      <c r="G166" s="32">
        <v>61.529</v>
      </c>
      <c r="H166" s="33">
        <v>0</v>
      </c>
      <c r="I166" s="33">
        <f>ROUND(ROUND(H166,2)*ROUND(G166,3),2)</f>
      </c>
      <c r="J166" s="31" t="s">
        <v>53</v>
      </c>
      <c r="O166">
        <f>(I166*21)/100</f>
      </c>
      <c r="P166" t="s">
        <v>23</v>
      </c>
    </row>
    <row r="167" spans="1:5" ht="38.25">
      <c r="A167" s="34" t="s">
        <v>54</v>
      </c>
      <c r="E167" s="35" t="s">
        <v>251</v>
      </c>
    </row>
    <row r="168" spans="1:5" ht="12.75">
      <c r="A168" s="36" t="s">
        <v>56</v>
      </c>
      <c r="E168" s="37" t="s">
        <v>252</v>
      </c>
    </row>
    <row r="169" spans="1:5" ht="25.5">
      <c r="A169" t="s">
        <v>58</v>
      </c>
      <c r="E169" s="35" t="s">
        <v>246</v>
      </c>
    </row>
    <row r="170" spans="1:16" ht="12.75">
      <c r="A170" s="25" t="s">
        <v>47</v>
      </c>
      <c r="B170" s="29" t="s">
        <v>253</v>
      </c>
      <c r="C170" s="29" t="s">
        <v>242</v>
      </c>
      <c r="D170" s="25" t="s">
        <v>254</v>
      </c>
      <c r="E170" s="30" t="s">
        <v>243</v>
      </c>
      <c r="F170" s="31" t="s">
        <v>84</v>
      </c>
      <c r="G170" s="32">
        <v>4.68</v>
      </c>
      <c r="H170" s="33">
        <v>0</v>
      </c>
      <c r="I170" s="33">
        <f>ROUND(ROUND(H170,2)*ROUND(G170,3),2)</f>
      </c>
      <c r="J170" s="31" t="s">
        <v>53</v>
      </c>
      <c r="O170">
        <f>(I170*21)/100</f>
      </c>
      <c r="P170" t="s">
        <v>23</v>
      </c>
    </row>
    <row r="171" spans="1:5" ht="38.25">
      <c r="A171" s="34" t="s">
        <v>54</v>
      </c>
      <c r="E171" s="35" t="s">
        <v>255</v>
      </c>
    </row>
    <row r="172" spans="1:5" ht="12.75">
      <c r="A172" s="36" t="s">
        <v>56</v>
      </c>
      <c r="E172" s="37" t="s">
        <v>256</v>
      </c>
    </row>
    <row r="173" spans="1:5" ht="25.5">
      <c r="A173" t="s">
        <v>58</v>
      </c>
      <c r="E173" s="35" t="s">
        <v>246</v>
      </c>
    </row>
    <row r="174" spans="1:16" ht="12.75">
      <c r="A174" s="25" t="s">
        <v>47</v>
      </c>
      <c r="B174" s="29" t="s">
        <v>257</v>
      </c>
      <c r="C174" s="29" t="s">
        <v>258</v>
      </c>
      <c r="D174" s="25" t="s">
        <v>50</v>
      </c>
      <c r="E174" s="30" t="s">
        <v>259</v>
      </c>
      <c r="F174" s="31" t="s">
        <v>84</v>
      </c>
      <c r="G174" s="32">
        <v>191.52</v>
      </c>
      <c r="H174" s="33">
        <v>0</v>
      </c>
      <c r="I174" s="33">
        <f>ROUND(ROUND(H174,2)*ROUND(G174,3),2)</f>
      </c>
      <c r="J174" s="31" t="s">
        <v>53</v>
      </c>
      <c r="O174">
        <f>(I174*21)/100</f>
      </c>
      <c r="P174" t="s">
        <v>23</v>
      </c>
    </row>
    <row r="175" spans="1:5" ht="38.25">
      <c r="A175" s="34" t="s">
        <v>54</v>
      </c>
      <c r="E175" s="35" t="s">
        <v>260</v>
      </c>
    </row>
    <row r="176" spans="1:5" ht="12.75">
      <c r="A176" s="36" t="s">
        <v>56</v>
      </c>
      <c r="E176" s="37" t="s">
        <v>261</v>
      </c>
    </row>
    <row r="177" spans="1:5" ht="25.5">
      <c r="A177" t="s">
        <v>58</v>
      </c>
      <c r="E177" s="35" t="s">
        <v>246</v>
      </c>
    </row>
    <row r="178" spans="1:16" ht="12.75">
      <c r="A178" s="25" t="s">
        <v>47</v>
      </c>
      <c r="B178" s="29" t="s">
        <v>262</v>
      </c>
      <c r="C178" s="29" t="s">
        <v>258</v>
      </c>
      <c r="D178" s="25" t="s">
        <v>61</v>
      </c>
      <c r="E178" s="30" t="s">
        <v>259</v>
      </c>
      <c r="F178" s="31" t="s">
        <v>84</v>
      </c>
      <c r="G178" s="32">
        <v>190.025</v>
      </c>
      <c r="H178" s="33">
        <v>0</v>
      </c>
      <c r="I178" s="33">
        <f>ROUND(ROUND(H178,2)*ROUND(G178,3),2)</f>
      </c>
      <c r="J178" s="31" t="s">
        <v>53</v>
      </c>
      <c r="O178">
        <f>(I178*21)/100</f>
      </c>
      <c r="P178" t="s">
        <v>23</v>
      </c>
    </row>
    <row r="179" spans="1:5" ht="63.75">
      <c r="A179" s="34" t="s">
        <v>54</v>
      </c>
      <c r="E179" s="35" t="s">
        <v>263</v>
      </c>
    </row>
    <row r="180" spans="1:5" ht="12.75">
      <c r="A180" s="36" t="s">
        <v>56</v>
      </c>
      <c r="E180" s="37" t="s">
        <v>264</v>
      </c>
    </row>
    <row r="181" spans="1:5" ht="25.5">
      <c r="A181" t="s">
        <v>58</v>
      </c>
      <c r="E181" s="35" t="s">
        <v>246</v>
      </c>
    </row>
    <row r="182" spans="1:16" ht="12.75">
      <c r="A182" s="25" t="s">
        <v>47</v>
      </c>
      <c r="B182" s="29" t="s">
        <v>265</v>
      </c>
      <c r="C182" s="29" t="s">
        <v>266</v>
      </c>
      <c r="D182" s="25" t="s">
        <v>70</v>
      </c>
      <c r="E182" s="30" t="s">
        <v>267</v>
      </c>
      <c r="F182" s="31" t="s">
        <v>84</v>
      </c>
      <c r="G182" s="32">
        <v>531.45</v>
      </c>
      <c r="H182" s="33">
        <v>0</v>
      </c>
      <c r="I182" s="33">
        <f>ROUND(ROUND(H182,2)*ROUND(G182,3),2)</f>
      </c>
      <c r="J182" s="31" t="s">
        <v>53</v>
      </c>
      <c r="O182">
        <f>(I182*21)/100</f>
      </c>
      <c r="P182" t="s">
        <v>23</v>
      </c>
    </row>
    <row r="183" spans="1:5" ht="63.75">
      <c r="A183" s="34" t="s">
        <v>54</v>
      </c>
      <c r="E183" s="35" t="s">
        <v>268</v>
      </c>
    </row>
    <row r="184" spans="1:5" ht="12.75">
      <c r="A184" s="36" t="s">
        <v>56</v>
      </c>
      <c r="E184" s="37" t="s">
        <v>269</v>
      </c>
    </row>
    <row r="185" spans="1:5" ht="12.75">
      <c r="A185" t="s">
        <v>58</v>
      </c>
      <c r="E185" s="35" t="s">
        <v>270</v>
      </c>
    </row>
    <row r="186" spans="1:16" ht="12.75">
      <c r="A186" s="25" t="s">
        <v>47</v>
      </c>
      <c r="B186" s="29" t="s">
        <v>271</v>
      </c>
      <c r="C186" s="29" t="s">
        <v>272</v>
      </c>
      <c r="D186" s="25" t="s">
        <v>70</v>
      </c>
      <c r="E186" s="30" t="s">
        <v>273</v>
      </c>
      <c r="F186" s="31" t="s">
        <v>84</v>
      </c>
      <c r="G186" s="32">
        <v>147.95</v>
      </c>
      <c r="H186" s="33">
        <v>0</v>
      </c>
      <c r="I186" s="33">
        <f>ROUND(ROUND(H186,2)*ROUND(G186,3),2)</f>
      </c>
      <c r="J186" s="31" t="s">
        <v>53</v>
      </c>
      <c r="O186">
        <f>(I186*21)/100</f>
      </c>
      <c r="P186" t="s">
        <v>23</v>
      </c>
    </row>
    <row r="187" spans="1:5" ht="38.25">
      <c r="A187" s="34" t="s">
        <v>54</v>
      </c>
      <c r="E187" s="35" t="s">
        <v>274</v>
      </c>
    </row>
    <row r="188" spans="1:5" ht="12.75">
      <c r="A188" s="36" t="s">
        <v>56</v>
      </c>
      <c r="E188" s="37" t="s">
        <v>275</v>
      </c>
    </row>
    <row r="189" spans="1:5" ht="38.25">
      <c r="A189" t="s">
        <v>58</v>
      </c>
      <c r="E189" s="35" t="s">
        <v>276</v>
      </c>
    </row>
    <row r="190" spans="1:16" ht="12.75">
      <c r="A190" s="25" t="s">
        <v>47</v>
      </c>
      <c r="B190" s="29" t="s">
        <v>277</v>
      </c>
      <c r="C190" s="29" t="s">
        <v>278</v>
      </c>
      <c r="D190" s="25" t="s">
        <v>70</v>
      </c>
      <c r="E190" s="30" t="s">
        <v>279</v>
      </c>
      <c r="F190" s="31" t="s">
        <v>84</v>
      </c>
      <c r="G190" s="32">
        <v>383.5</v>
      </c>
      <c r="H190" s="33">
        <v>0</v>
      </c>
      <c r="I190" s="33">
        <f>ROUND(ROUND(H190,2)*ROUND(G190,3),2)</f>
      </c>
      <c r="J190" s="31" t="s">
        <v>53</v>
      </c>
      <c r="O190">
        <f>(I190*21)/100</f>
      </c>
      <c r="P190" t="s">
        <v>23</v>
      </c>
    </row>
    <row r="191" spans="1:5" ht="63.75">
      <c r="A191" s="34" t="s">
        <v>54</v>
      </c>
      <c r="E191" s="35" t="s">
        <v>280</v>
      </c>
    </row>
    <row r="192" spans="1:5" ht="12.75">
      <c r="A192" s="36" t="s">
        <v>56</v>
      </c>
      <c r="E192" s="37" t="s">
        <v>281</v>
      </c>
    </row>
    <row r="193" spans="1:5" ht="38.25">
      <c r="A193" t="s">
        <v>58</v>
      </c>
      <c r="E193" s="35" t="s">
        <v>282</v>
      </c>
    </row>
    <row r="194" spans="1:16" ht="12.75">
      <c r="A194" s="25" t="s">
        <v>47</v>
      </c>
      <c r="B194" s="29" t="s">
        <v>283</v>
      </c>
      <c r="C194" s="29" t="s">
        <v>284</v>
      </c>
      <c r="D194" s="25" t="s">
        <v>70</v>
      </c>
      <c r="E194" s="30" t="s">
        <v>285</v>
      </c>
      <c r="F194" s="31" t="s">
        <v>84</v>
      </c>
      <c r="G194" s="32">
        <v>531.45</v>
      </c>
      <c r="H194" s="33">
        <v>0</v>
      </c>
      <c r="I194" s="33">
        <f>ROUND(ROUND(H194,2)*ROUND(G194,3),2)</f>
      </c>
      <c r="J194" s="31" t="s">
        <v>53</v>
      </c>
      <c r="O194">
        <f>(I194*21)/100</f>
      </c>
      <c r="P194" t="s">
        <v>23</v>
      </c>
    </row>
    <row r="195" spans="1:5" ht="76.5">
      <c r="A195" s="34" t="s">
        <v>54</v>
      </c>
      <c r="E195" s="35" t="s">
        <v>286</v>
      </c>
    </row>
    <row r="196" spans="1:5" ht="12.75">
      <c r="A196" s="36" t="s">
        <v>56</v>
      </c>
      <c r="E196" s="37" t="s">
        <v>269</v>
      </c>
    </row>
    <row r="197" spans="1:5" ht="25.5">
      <c r="A197" t="s">
        <v>58</v>
      </c>
      <c r="E197" s="35" t="s">
        <v>287</v>
      </c>
    </row>
    <row r="198" spans="1:16" ht="12.75">
      <c r="A198" s="25" t="s">
        <v>47</v>
      </c>
      <c r="B198" s="29" t="s">
        <v>288</v>
      </c>
      <c r="C198" s="29" t="s">
        <v>289</v>
      </c>
      <c r="D198" s="25" t="s">
        <v>70</v>
      </c>
      <c r="E198" s="30" t="s">
        <v>290</v>
      </c>
      <c r="F198" s="31" t="s">
        <v>84</v>
      </c>
      <c r="G198" s="32">
        <v>531.45</v>
      </c>
      <c r="H198" s="33">
        <v>0</v>
      </c>
      <c r="I198" s="33">
        <f>ROUND(ROUND(H198,2)*ROUND(G198,3),2)</f>
      </c>
      <c r="J198" s="31" t="s">
        <v>53</v>
      </c>
      <c r="O198">
        <f>(I198*21)/100</f>
      </c>
      <c r="P198" t="s">
        <v>23</v>
      </c>
    </row>
    <row r="199" spans="1:5" ht="76.5">
      <c r="A199" s="34" t="s">
        <v>54</v>
      </c>
      <c r="E199" s="35" t="s">
        <v>291</v>
      </c>
    </row>
    <row r="200" spans="1:5" ht="12.75">
      <c r="A200" s="36" t="s">
        <v>56</v>
      </c>
      <c r="E200" s="37" t="s">
        <v>269</v>
      </c>
    </row>
    <row r="201" spans="1:5" ht="38.25">
      <c r="A201" t="s">
        <v>58</v>
      </c>
      <c r="E201" s="35" t="s">
        <v>292</v>
      </c>
    </row>
    <row r="202" spans="1:16" ht="12.75">
      <c r="A202" s="25" t="s">
        <v>47</v>
      </c>
      <c r="B202" s="29" t="s">
        <v>22</v>
      </c>
      <c r="C202" s="29" t="s">
        <v>293</v>
      </c>
      <c r="D202" s="25" t="s">
        <v>70</v>
      </c>
      <c r="E202" s="30" t="s">
        <v>294</v>
      </c>
      <c r="F202" s="31" t="s">
        <v>84</v>
      </c>
      <c r="G202" s="32">
        <v>18</v>
      </c>
      <c r="H202" s="33">
        <v>0</v>
      </c>
      <c r="I202" s="33">
        <f>ROUND(ROUND(H202,2)*ROUND(G202,3),2)</f>
      </c>
      <c r="J202" s="31" t="s">
        <v>53</v>
      </c>
      <c r="O202">
        <f>(I202*21)/100</f>
      </c>
      <c r="P202" t="s">
        <v>23</v>
      </c>
    </row>
    <row r="203" spans="1:5" ht="51">
      <c r="A203" s="34" t="s">
        <v>54</v>
      </c>
      <c r="E203" s="35" t="s">
        <v>295</v>
      </c>
    </row>
    <row r="204" spans="1:5" ht="12.75">
      <c r="A204" s="36" t="s">
        <v>56</v>
      </c>
      <c r="E204" s="37" t="s">
        <v>296</v>
      </c>
    </row>
    <row r="205" spans="1:5" ht="38.25">
      <c r="A205" t="s">
        <v>58</v>
      </c>
      <c r="E205" s="35" t="s">
        <v>297</v>
      </c>
    </row>
    <row r="206" spans="1:16" ht="12.75">
      <c r="A206" s="25" t="s">
        <v>47</v>
      </c>
      <c r="B206" s="29" t="s">
        <v>298</v>
      </c>
      <c r="C206" s="29" t="s">
        <v>299</v>
      </c>
      <c r="D206" s="25" t="s">
        <v>70</v>
      </c>
      <c r="E206" s="30" t="s">
        <v>300</v>
      </c>
      <c r="F206" s="31" t="s">
        <v>72</v>
      </c>
      <c r="G206" s="32">
        <v>20</v>
      </c>
      <c r="H206" s="33">
        <v>0</v>
      </c>
      <c r="I206" s="33">
        <f>ROUND(ROUND(H206,2)*ROUND(G206,3),2)</f>
      </c>
      <c r="J206" s="31" t="s">
        <v>53</v>
      </c>
      <c r="O206">
        <f>(I206*21)/100</f>
      </c>
      <c r="P206" t="s">
        <v>23</v>
      </c>
    </row>
    <row r="207" spans="1:5" ht="63.75">
      <c r="A207" s="34" t="s">
        <v>54</v>
      </c>
      <c r="E207" s="35" t="s">
        <v>301</v>
      </c>
    </row>
    <row r="208" spans="1:5" ht="12.75">
      <c r="A208" s="36" t="s">
        <v>56</v>
      </c>
      <c r="E208" s="37" t="s">
        <v>302</v>
      </c>
    </row>
    <row r="209" spans="1:5" ht="76.5">
      <c r="A209" t="s">
        <v>58</v>
      </c>
      <c r="E209" s="35" t="s">
        <v>303</v>
      </c>
    </row>
    <row r="210" spans="1:16" ht="25.5">
      <c r="A210" s="25" t="s">
        <v>47</v>
      </c>
      <c r="B210" s="29" t="s">
        <v>304</v>
      </c>
      <c r="C210" s="29" t="s">
        <v>305</v>
      </c>
      <c r="D210" s="25" t="s">
        <v>70</v>
      </c>
      <c r="E210" s="30" t="s">
        <v>306</v>
      </c>
      <c r="F210" s="31" t="s">
        <v>72</v>
      </c>
      <c r="G210" s="32">
        <v>1</v>
      </c>
      <c r="H210" s="33">
        <v>0</v>
      </c>
      <c r="I210" s="33">
        <f>ROUND(ROUND(H210,2)*ROUND(G210,3),2)</f>
      </c>
      <c r="J210" s="31" t="s">
        <v>53</v>
      </c>
      <c r="O210">
        <f>(I210*21)/100</f>
      </c>
      <c r="P210" t="s">
        <v>23</v>
      </c>
    </row>
    <row r="211" spans="1:5" ht="63.75">
      <c r="A211" s="34" t="s">
        <v>54</v>
      </c>
      <c r="E211" s="35" t="s">
        <v>307</v>
      </c>
    </row>
    <row r="212" spans="1:5" ht="12.75">
      <c r="A212" s="36" t="s">
        <v>56</v>
      </c>
      <c r="E212" s="37" t="s">
        <v>74</v>
      </c>
    </row>
    <row r="213" spans="1:5" ht="114.75">
      <c r="A213" t="s">
        <v>58</v>
      </c>
      <c r="E213" s="35" t="s">
        <v>308</v>
      </c>
    </row>
    <row r="214" spans="1:18" ht="12.75" customHeight="1">
      <c r="A214" s="6" t="s">
        <v>45</v>
      </c>
      <c r="B214" s="6"/>
      <c r="C214" s="39" t="s">
        <v>23</v>
      </c>
      <c r="D214" s="6"/>
      <c r="E214" s="27" t="s">
        <v>309</v>
      </c>
      <c r="F214" s="6"/>
      <c r="G214" s="6"/>
      <c r="H214" s="6"/>
      <c r="I214" s="40">
        <f>0+Q214</f>
      </c>
      <c r="J214" s="6"/>
      <c r="O214">
        <f>0+R214</f>
      </c>
      <c r="Q214">
        <f>0+I215+I219+I223+I227+I231+I235+I239+I243+I247+I251+I255+I259+I263+I267+I271+I275+I279</f>
      </c>
      <c r="R214">
        <f>0+O215+O219+O223+O227+O231+O235+O239+O243+O247+O251+O255+O259+O263+O267+O271+O275+O279</f>
      </c>
    </row>
    <row r="215" spans="1:16" ht="12.75">
      <c r="A215" s="25" t="s">
        <v>47</v>
      </c>
      <c r="B215" s="29" t="s">
        <v>310</v>
      </c>
      <c r="C215" s="29" t="s">
        <v>311</v>
      </c>
      <c r="D215" s="25" t="s">
        <v>70</v>
      </c>
      <c r="E215" s="30" t="s">
        <v>312</v>
      </c>
      <c r="F215" s="31" t="s">
        <v>153</v>
      </c>
      <c r="G215" s="32">
        <v>16.1</v>
      </c>
      <c r="H215" s="33">
        <v>0</v>
      </c>
      <c r="I215" s="33">
        <f>ROUND(ROUND(H215,2)*ROUND(G215,3),2)</f>
      </c>
      <c r="J215" s="31" t="s">
        <v>53</v>
      </c>
      <c r="O215">
        <f>(I215*21)/100</f>
      </c>
      <c r="P215" t="s">
        <v>23</v>
      </c>
    </row>
    <row r="216" spans="1:5" ht="89.25">
      <c r="A216" s="34" t="s">
        <v>54</v>
      </c>
      <c r="E216" s="35" t="s">
        <v>313</v>
      </c>
    </row>
    <row r="217" spans="1:5" ht="12.75">
      <c r="A217" s="36" t="s">
        <v>56</v>
      </c>
      <c r="E217" s="37" t="s">
        <v>314</v>
      </c>
    </row>
    <row r="218" spans="1:5" ht="165.75">
      <c r="A218" t="s">
        <v>58</v>
      </c>
      <c r="E218" s="35" t="s">
        <v>315</v>
      </c>
    </row>
    <row r="219" spans="1:16" ht="12.75">
      <c r="A219" s="25" t="s">
        <v>47</v>
      </c>
      <c r="B219" s="29" t="s">
        <v>316</v>
      </c>
      <c r="C219" s="29" t="s">
        <v>317</v>
      </c>
      <c r="D219" s="25" t="s">
        <v>70</v>
      </c>
      <c r="E219" s="30" t="s">
        <v>318</v>
      </c>
      <c r="F219" s="31" t="s">
        <v>99</v>
      </c>
      <c r="G219" s="32">
        <v>18.909</v>
      </c>
      <c r="H219" s="33">
        <v>0</v>
      </c>
      <c r="I219" s="33">
        <f>ROUND(ROUND(H219,2)*ROUND(G219,3),2)</f>
      </c>
      <c r="J219" s="31" t="s">
        <v>53</v>
      </c>
      <c r="O219">
        <f>(I219*21)/100</f>
      </c>
      <c r="P219" t="s">
        <v>23</v>
      </c>
    </row>
    <row r="220" spans="1:5" ht="38.25">
      <c r="A220" s="34" t="s">
        <v>54</v>
      </c>
      <c r="E220" s="35" t="s">
        <v>319</v>
      </c>
    </row>
    <row r="221" spans="1:5" ht="12.75">
      <c r="A221" s="36" t="s">
        <v>56</v>
      </c>
      <c r="E221" s="37" t="s">
        <v>320</v>
      </c>
    </row>
    <row r="222" spans="1:5" ht="51">
      <c r="A222" t="s">
        <v>58</v>
      </c>
      <c r="E222" s="35" t="s">
        <v>321</v>
      </c>
    </row>
    <row r="223" spans="1:16" ht="12.75">
      <c r="A223" s="25" t="s">
        <v>47</v>
      </c>
      <c r="B223" s="29" t="s">
        <v>322</v>
      </c>
      <c r="C223" s="29" t="s">
        <v>323</v>
      </c>
      <c r="D223" s="25" t="s">
        <v>70</v>
      </c>
      <c r="E223" s="30" t="s">
        <v>324</v>
      </c>
      <c r="F223" s="31" t="s">
        <v>84</v>
      </c>
      <c r="G223" s="32">
        <v>78.31</v>
      </c>
      <c r="H223" s="33">
        <v>0</v>
      </c>
      <c r="I223" s="33">
        <f>ROUND(ROUND(H223,2)*ROUND(G223,3),2)</f>
      </c>
      <c r="J223" s="31" t="s">
        <v>53</v>
      </c>
      <c r="O223">
        <f>(I223*21)/100</f>
      </c>
      <c r="P223" t="s">
        <v>23</v>
      </c>
    </row>
    <row r="224" spans="1:5" ht="38.25">
      <c r="A224" s="34" t="s">
        <v>54</v>
      </c>
      <c r="E224" s="35" t="s">
        <v>325</v>
      </c>
    </row>
    <row r="225" spans="1:5" ht="12.75">
      <c r="A225" s="36" t="s">
        <v>56</v>
      </c>
      <c r="E225" s="37" t="s">
        <v>326</v>
      </c>
    </row>
    <row r="226" spans="1:5" ht="51">
      <c r="A226" t="s">
        <v>58</v>
      </c>
      <c r="E226" s="35" t="s">
        <v>327</v>
      </c>
    </row>
    <row r="227" spans="1:16" ht="12.75">
      <c r="A227" s="25" t="s">
        <v>47</v>
      </c>
      <c r="B227" s="29" t="s">
        <v>328</v>
      </c>
      <c r="C227" s="29" t="s">
        <v>323</v>
      </c>
      <c r="D227" s="25" t="s">
        <v>29</v>
      </c>
      <c r="E227" s="30" t="s">
        <v>324</v>
      </c>
      <c r="F227" s="31" t="s">
        <v>84</v>
      </c>
      <c r="G227" s="32">
        <v>32.2</v>
      </c>
      <c r="H227" s="33">
        <v>0</v>
      </c>
      <c r="I227" s="33">
        <f>ROUND(ROUND(H227,2)*ROUND(G227,3),2)</f>
      </c>
      <c r="J227" s="31" t="s">
        <v>53</v>
      </c>
      <c r="O227">
        <f>(I227*21)/100</f>
      </c>
      <c r="P227" t="s">
        <v>23</v>
      </c>
    </row>
    <row r="228" spans="1:5" ht="51">
      <c r="A228" s="34" t="s">
        <v>54</v>
      </c>
      <c r="E228" s="35" t="s">
        <v>329</v>
      </c>
    </row>
    <row r="229" spans="1:5" ht="12.75">
      <c r="A229" s="36" t="s">
        <v>56</v>
      </c>
      <c r="E229" s="37" t="s">
        <v>330</v>
      </c>
    </row>
    <row r="230" spans="1:5" ht="51">
      <c r="A230" t="s">
        <v>58</v>
      </c>
      <c r="E230" s="35" t="s">
        <v>327</v>
      </c>
    </row>
    <row r="231" spans="1:16" ht="12.75">
      <c r="A231" s="25" t="s">
        <v>47</v>
      </c>
      <c r="B231" s="29" t="s">
        <v>331</v>
      </c>
      <c r="C231" s="29" t="s">
        <v>332</v>
      </c>
      <c r="D231" s="25" t="s">
        <v>70</v>
      </c>
      <c r="E231" s="30" t="s">
        <v>333</v>
      </c>
      <c r="F231" s="31" t="s">
        <v>99</v>
      </c>
      <c r="G231" s="32">
        <v>95.013</v>
      </c>
      <c r="H231" s="33">
        <v>0</v>
      </c>
      <c r="I231" s="33">
        <f>ROUND(ROUND(H231,2)*ROUND(G231,3),2)</f>
      </c>
      <c r="J231" s="31" t="s">
        <v>53</v>
      </c>
      <c r="O231">
        <f>(I231*21)/100</f>
      </c>
      <c r="P231" t="s">
        <v>23</v>
      </c>
    </row>
    <row r="232" spans="1:5" ht="114.75">
      <c r="A232" s="34" t="s">
        <v>54</v>
      </c>
      <c r="E232" s="35" t="s">
        <v>334</v>
      </c>
    </row>
    <row r="233" spans="1:5" ht="12.75">
      <c r="A233" s="36" t="s">
        <v>56</v>
      </c>
      <c r="E233" s="37" t="s">
        <v>335</v>
      </c>
    </row>
    <row r="234" spans="1:5" ht="38.25">
      <c r="A234" t="s">
        <v>58</v>
      </c>
      <c r="E234" s="35" t="s">
        <v>336</v>
      </c>
    </row>
    <row r="235" spans="1:16" ht="12.75">
      <c r="A235" s="25" t="s">
        <v>47</v>
      </c>
      <c r="B235" s="29" t="s">
        <v>337</v>
      </c>
      <c r="C235" s="29" t="s">
        <v>338</v>
      </c>
      <c r="D235" s="25" t="s">
        <v>50</v>
      </c>
      <c r="E235" s="30" t="s">
        <v>339</v>
      </c>
      <c r="F235" s="31" t="s">
        <v>52</v>
      </c>
      <c r="G235" s="32">
        <v>4.488</v>
      </c>
      <c r="H235" s="33">
        <v>0</v>
      </c>
      <c r="I235" s="33">
        <f>ROUND(ROUND(H235,2)*ROUND(G235,3),2)</f>
      </c>
      <c r="J235" s="31" t="s">
        <v>53</v>
      </c>
      <c r="O235">
        <f>(I235*21)/100</f>
      </c>
      <c r="P235" t="s">
        <v>23</v>
      </c>
    </row>
    <row r="236" spans="1:5" ht="51">
      <c r="A236" s="34" t="s">
        <v>54</v>
      </c>
      <c r="E236" s="35" t="s">
        <v>340</v>
      </c>
    </row>
    <row r="237" spans="1:5" ht="12.75">
      <c r="A237" s="36" t="s">
        <v>56</v>
      </c>
      <c r="E237" s="37" t="s">
        <v>341</v>
      </c>
    </row>
    <row r="238" spans="1:5" ht="38.25">
      <c r="A238" t="s">
        <v>58</v>
      </c>
      <c r="E238" s="35" t="s">
        <v>342</v>
      </c>
    </row>
    <row r="239" spans="1:16" ht="12.75">
      <c r="A239" s="25" t="s">
        <v>47</v>
      </c>
      <c r="B239" s="29" t="s">
        <v>343</v>
      </c>
      <c r="C239" s="29" t="s">
        <v>338</v>
      </c>
      <c r="D239" s="25" t="s">
        <v>61</v>
      </c>
      <c r="E239" s="30" t="s">
        <v>339</v>
      </c>
      <c r="F239" s="31" t="s">
        <v>52</v>
      </c>
      <c r="G239" s="32">
        <v>1.172</v>
      </c>
      <c r="H239" s="33">
        <v>0</v>
      </c>
      <c r="I239" s="33">
        <f>ROUND(ROUND(H239,2)*ROUND(G239,3),2)</f>
      </c>
      <c r="J239" s="31" t="s">
        <v>53</v>
      </c>
      <c r="O239">
        <f>(I239*21)/100</f>
      </c>
      <c r="P239" t="s">
        <v>23</v>
      </c>
    </row>
    <row r="240" spans="1:5" ht="76.5">
      <c r="A240" s="34" t="s">
        <v>54</v>
      </c>
      <c r="E240" s="35" t="s">
        <v>344</v>
      </c>
    </row>
    <row r="241" spans="1:5" ht="12.75">
      <c r="A241" s="36" t="s">
        <v>56</v>
      </c>
      <c r="E241" s="37" t="s">
        <v>345</v>
      </c>
    </row>
    <row r="242" spans="1:5" ht="38.25">
      <c r="A242" t="s">
        <v>58</v>
      </c>
      <c r="E242" s="35" t="s">
        <v>342</v>
      </c>
    </row>
    <row r="243" spans="1:16" ht="12.75">
      <c r="A243" s="25" t="s">
        <v>47</v>
      </c>
      <c r="B243" s="29" t="s">
        <v>346</v>
      </c>
      <c r="C243" s="29" t="s">
        <v>347</v>
      </c>
      <c r="D243" s="25" t="s">
        <v>70</v>
      </c>
      <c r="E243" s="30" t="s">
        <v>348</v>
      </c>
      <c r="F243" s="31" t="s">
        <v>84</v>
      </c>
      <c r="G243" s="32">
        <v>55</v>
      </c>
      <c r="H243" s="33">
        <v>0</v>
      </c>
      <c r="I243" s="33">
        <f>ROUND(ROUND(H243,2)*ROUND(G243,3),2)</f>
      </c>
      <c r="J243" s="31" t="s">
        <v>53</v>
      </c>
      <c r="O243">
        <f>(I243*21)/100</f>
      </c>
      <c r="P243" t="s">
        <v>23</v>
      </c>
    </row>
    <row r="244" spans="1:5" ht="51">
      <c r="A244" s="34" t="s">
        <v>54</v>
      </c>
      <c r="E244" s="35" t="s">
        <v>349</v>
      </c>
    </row>
    <row r="245" spans="1:5" ht="12.75">
      <c r="A245" s="36" t="s">
        <v>56</v>
      </c>
      <c r="E245" s="37" t="s">
        <v>350</v>
      </c>
    </row>
    <row r="246" spans="1:5" ht="25.5">
      <c r="A246" t="s">
        <v>58</v>
      </c>
      <c r="E246" s="35" t="s">
        <v>351</v>
      </c>
    </row>
    <row r="247" spans="1:16" ht="12.75">
      <c r="A247" s="25" t="s">
        <v>47</v>
      </c>
      <c r="B247" s="29" t="s">
        <v>352</v>
      </c>
      <c r="C247" s="29" t="s">
        <v>353</v>
      </c>
      <c r="D247" s="25" t="s">
        <v>70</v>
      </c>
      <c r="E247" s="30" t="s">
        <v>354</v>
      </c>
      <c r="F247" s="31" t="s">
        <v>153</v>
      </c>
      <c r="G247" s="32">
        <v>40.5</v>
      </c>
      <c r="H247" s="33">
        <v>0</v>
      </c>
      <c r="I247" s="33">
        <f>ROUND(ROUND(H247,2)*ROUND(G247,3),2)</f>
      </c>
      <c r="J247" s="31" t="s">
        <v>53</v>
      </c>
      <c r="O247">
        <f>(I247*21)/100</f>
      </c>
      <c r="P247" t="s">
        <v>23</v>
      </c>
    </row>
    <row r="248" spans="1:5" ht="38.25">
      <c r="A248" s="34" t="s">
        <v>54</v>
      </c>
      <c r="E248" s="35" t="s">
        <v>355</v>
      </c>
    </row>
    <row r="249" spans="1:5" ht="12.75">
      <c r="A249" s="36" t="s">
        <v>56</v>
      </c>
      <c r="E249" s="37" t="s">
        <v>356</v>
      </c>
    </row>
    <row r="250" spans="1:5" ht="63.75">
      <c r="A250" t="s">
        <v>58</v>
      </c>
      <c r="E250" s="35" t="s">
        <v>357</v>
      </c>
    </row>
    <row r="251" spans="1:16" ht="12.75">
      <c r="A251" s="25" t="s">
        <v>47</v>
      </c>
      <c r="B251" s="29" t="s">
        <v>358</v>
      </c>
      <c r="C251" s="29" t="s">
        <v>359</v>
      </c>
      <c r="D251" s="25" t="s">
        <v>70</v>
      </c>
      <c r="E251" s="30" t="s">
        <v>360</v>
      </c>
      <c r="F251" s="31" t="s">
        <v>153</v>
      </c>
      <c r="G251" s="32">
        <v>1.6</v>
      </c>
      <c r="H251" s="33">
        <v>0</v>
      </c>
      <c r="I251" s="33">
        <f>ROUND(ROUND(H251,2)*ROUND(G251,3),2)</f>
      </c>
      <c r="J251" s="31" t="s">
        <v>53</v>
      </c>
      <c r="O251">
        <f>(I251*21)/100</f>
      </c>
      <c r="P251" t="s">
        <v>23</v>
      </c>
    </row>
    <row r="252" spans="1:5" ht="63.75">
      <c r="A252" s="34" t="s">
        <v>54</v>
      </c>
      <c r="E252" s="35" t="s">
        <v>361</v>
      </c>
    </row>
    <row r="253" spans="1:5" ht="12.75">
      <c r="A253" s="36" t="s">
        <v>56</v>
      </c>
      <c r="E253" s="37" t="s">
        <v>362</v>
      </c>
    </row>
    <row r="254" spans="1:5" ht="63.75">
      <c r="A254" t="s">
        <v>58</v>
      </c>
      <c r="E254" s="35" t="s">
        <v>357</v>
      </c>
    </row>
    <row r="255" spans="1:16" ht="12.75">
      <c r="A255" s="25" t="s">
        <v>47</v>
      </c>
      <c r="B255" s="29" t="s">
        <v>363</v>
      </c>
      <c r="C255" s="29" t="s">
        <v>364</v>
      </c>
      <c r="D255" s="25" t="s">
        <v>70</v>
      </c>
      <c r="E255" s="30" t="s">
        <v>365</v>
      </c>
      <c r="F255" s="31" t="s">
        <v>153</v>
      </c>
      <c r="G255" s="32">
        <v>7.31</v>
      </c>
      <c r="H255" s="33">
        <v>0</v>
      </c>
      <c r="I255" s="33">
        <f>ROUND(ROUND(H255,2)*ROUND(G255,3),2)</f>
      </c>
      <c r="J255" s="31" t="s">
        <v>53</v>
      </c>
      <c r="O255">
        <f>(I255*21)/100</f>
      </c>
      <c r="P255" t="s">
        <v>23</v>
      </c>
    </row>
    <row r="256" spans="1:5" ht="38.25">
      <c r="A256" s="34" t="s">
        <v>54</v>
      </c>
      <c r="E256" s="35" t="s">
        <v>366</v>
      </c>
    </row>
    <row r="257" spans="1:5" ht="12.75">
      <c r="A257" s="36" t="s">
        <v>56</v>
      </c>
      <c r="E257" s="37" t="s">
        <v>367</v>
      </c>
    </row>
    <row r="258" spans="1:5" ht="63.75">
      <c r="A258" t="s">
        <v>58</v>
      </c>
      <c r="E258" s="35" t="s">
        <v>357</v>
      </c>
    </row>
    <row r="259" spans="1:16" ht="12.75">
      <c r="A259" s="25" t="s">
        <v>47</v>
      </c>
      <c r="B259" s="29" t="s">
        <v>368</v>
      </c>
      <c r="C259" s="29" t="s">
        <v>369</v>
      </c>
      <c r="D259" s="25" t="s">
        <v>70</v>
      </c>
      <c r="E259" s="30" t="s">
        <v>370</v>
      </c>
      <c r="F259" s="31" t="s">
        <v>153</v>
      </c>
      <c r="G259" s="32">
        <v>6</v>
      </c>
      <c r="H259" s="33">
        <v>0</v>
      </c>
      <c r="I259" s="33">
        <f>ROUND(ROUND(H259,2)*ROUND(G259,3),2)</f>
      </c>
      <c r="J259" s="31" t="s">
        <v>53</v>
      </c>
      <c r="O259">
        <f>(I259*21)/100</f>
      </c>
      <c r="P259" t="s">
        <v>23</v>
      </c>
    </row>
    <row r="260" spans="1:5" ht="38.25">
      <c r="A260" s="34" t="s">
        <v>54</v>
      </c>
      <c r="E260" s="35" t="s">
        <v>371</v>
      </c>
    </row>
    <row r="261" spans="1:5" ht="12.75">
      <c r="A261" s="36" t="s">
        <v>56</v>
      </c>
      <c r="E261" s="37" t="s">
        <v>372</v>
      </c>
    </row>
    <row r="262" spans="1:5" ht="63.75">
      <c r="A262" t="s">
        <v>58</v>
      </c>
      <c r="E262" s="35" t="s">
        <v>357</v>
      </c>
    </row>
    <row r="263" spans="1:16" ht="12.75">
      <c r="A263" s="25" t="s">
        <v>47</v>
      </c>
      <c r="B263" s="29" t="s">
        <v>373</v>
      </c>
      <c r="C263" s="29" t="s">
        <v>374</v>
      </c>
      <c r="D263" s="25" t="s">
        <v>70</v>
      </c>
      <c r="E263" s="30" t="s">
        <v>375</v>
      </c>
      <c r="F263" s="31" t="s">
        <v>153</v>
      </c>
      <c r="G263" s="32">
        <v>88</v>
      </c>
      <c r="H263" s="33">
        <v>0</v>
      </c>
      <c r="I263" s="33">
        <f>ROUND(ROUND(H263,2)*ROUND(G263,3),2)</f>
      </c>
      <c r="J263" s="31" t="s">
        <v>53</v>
      </c>
      <c r="O263">
        <f>(I263*21)/100</f>
      </c>
      <c r="P263" t="s">
        <v>23</v>
      </c>
    </row>
    <row r="264" spans="1:5" ht="38.25">
      <c r="A264" s="34" t="s">
        <v>54</v>
      </c>
      <c r="E264" s="35" t="s">
        <v>376</v>
      </c>
    </row>
    <row r="265" spans="1:5" ht="12.75">
      <c r="A265" s="36" t="s">
        <v>56</v>
      </c>
      <c r="E265" s="37" t="s">
        <v>377</v>
      </c>
    </row>
    <row r="266" spans="1:5" ht="191.25">
      <c r="A266" t="s">
        <v>58</v>
      </c>
      <c r="E266" s="35" t="s">
        <v>378</v>
      </c>
    </row>
    <row r="267" spans="1:16" ht="12.75">
      <c r="A267" s="25" t="s">
        <v>47</v>
      </c>
      <c r="B267" s="29" t="s">
        <v>379</v>
      </c>
      <c r="C267" s="29" t="s">
        <v>380</v>
      </c>
      <c r="D267" s="25" t="s">
        <v>70</v>
      </c>
      <c r="E267" s="30" t="s">
        <v>381</v>
      </c>
      <c r="F267" s="31" t="s">
        <v>99</v>
      </c>
      <c r="G267" s="32">
        <v>2.331</v>
      </c>
      <c r="H267" s="33">
        <v>0</v>
      </c>
      <c r="I267" s="33">
        <f>ROUND(ROUND(H267,2)*ROUND(G267,3),2)</f>
      </c>
      <c r="J267" s="31" t="s">
        <v>53</v>
      </c>
      <c r="O267">
        <f>(I267*21)/100</f>
      </c>
      <c r="P267" t="s">
        <v>23</v>
      </c>
    </row>
    <row r="268" spans="1:5" ht="38.25">
      <c r="A268" s="34" t="s">
        <v>54</v>
      </c>
      <c r="E268" s="35" t="s">
        <v>382</v>
      </c>
    </row>
    <row r="269" spans="1:5" ht="12.75">
      <c r="A269" s="36" t="s">
        <v>56</v>
      </c>
      <c r="E269" s="37" t="s">
        <v>383</v>
      </c>
    </row>
    <row r="270" spans="1:5" ht="369.75">
      <c r="A270" t="s">
        <v>58</v>
      </c>
      <c r="E270" s="35" t="s">
        <v>384</v>
      </c>
    </row>
    <row r="271" spans="1:16" ht="12.75">
      <c r="A271" s="25" t="s">
        <v>47</v>
      </c>
      <c r="B271" s="29" t="s">
        <v>385</v>
      </c>
      <c r="C271" s="29" t="s">
        <v>386</v>
      </c>
      <c r="D271" s="25" t="s">
        <v>70</v>
      </c>
      <c r="E271" s="30" t="s">
        <v>387</v>
      </c>
      <c r="F271" s="31" t="s">
        <v>99</v>
      </c>
      <c r="G271" s="32">
        <v>75.584</v>
      </c>
      <c r="H271" s="33">
        <v>0</v>
      </c>
      <c r="I271" s="33">
        <f>ROUND(ROUND(H271,2)*ROUND(G271,3),2)</f>
      </c>
      <c r="J271" s="31" t="s">
        <v>53</v>
      </c>
      <c r="O271">
        <f>(I271*21)/100</f>
      </c>
      <c r="P271" t="s">
        <v>23</v>
      </c>
    </row>
    <row r="272" spans="1:5" ht="140.25">
      <c r="A272" s="34" t="s">
        <v>54</v>
      </c>
      <c r="E272" s="35" t="s">
        <v>388</v>
      </c>
    </row>
    <row r="273" spans="1:5" ht="12.75">
      <c r="A273" s="36" t="s">
        <v>56</v>
      </c>
      <c r="E273" s="37" t="s">
        <v>389</v>
      </c>
    </row>
    <row r="274" spans="1:5" ht="369.75">
      <c r="A274" t="s">
        <v>58</v>
      </c>
      <c r="E274" s="35" t="s">
        <v>384</v>
      </c>
    </row>
    <row r="275" spans="1:16" ht="12.75">
      <c r="A275" s="25" t="s">
        <v>47</v>
      </c>
      <c r="B275" s="29" t="s">
        <v>390</v>
      </c>
      <c r="C275" s="29" t="s">
        <v>391</v>
      </c>
      <c r="D275" s="25" t="s">
        <v>70</v>
      </c>
      <c r="E275" s="30" t="s">
        <v>392</v>
      </c>
      <c r="F275" s="31" t="s">
        <v>52</v>
      </c>
      <c r="G275" s="32">
        <v>14.833</v>
      </c>
      <c r="H275" s="33">
        <v>0</v>
      </c>
      <c r="I275" s="33">
        <f>ROUND(ROUND(H275,2)*ROUND(G275,3),2)</f>
      </c>
      <c r="J275" s="31" t="s">
        <v>53</v>
      </c>
      <c r="O275">
        <f>(I275*21)/100</f>
      </c>
      <c r="P275" t="s">
        <v>23</v>
      </c>
    </row>
    <row r="276" spans="1:5" ht="38.25">
      <c r="A276" s="34" t="s">
        <v>54</v>
      </c>
      <c r="E276" s="35" t="s">
        <v>393</v>
      </c>
    </row>
    <row r="277" spans="1:5" ht="12.75">
      <c r="A277" s="36" t="s">
        <v>56</v>
      </c>
      <c r="E277" s="37" t="s">
        <v>394</v>
      </c>
    </row>
    <row r="278" spans="1:5" ht="267.75">
      <c r="A278" t="s">
        <v>58</v>
      </c>
      <c r="E278" s="35" t="s">
        <v>395</v>
      </c>
    </row>
    <row r="279" spans="1:16" ht="12.75">
      <c r="A279" s="25" t="s">
        <v>47</v>
      </c>
      <c r="B279" s="29" t="s">
        <v>396</v>
      </c>
      <c r="C279" s="29" t="s">
        <v>397</v>
      </c>
      <c r="D279" s="25" t="s">
        <v>70</v>
      </c>
      <c r="E279" s="30" t="s">
        <v>398</v>
      </c>
      <c r="F279" s="31" t="s">
        <v>84</v>
      </c>
      <c r="G279" s="32">
        <v>239.52</v>
      </c>
      <c r="H279" s="33">
        <v>0</v>
      </c>
      <c r="I279" s="33">
        <f>ROUND(ROUND(H279,2)*ROUND(G279,3),2)</f>
      </c>
      <c r="J279" s="31" t="s">
        <v>53</v>
      </c>
      <c r="O279">
        <f>(I279*21)/100</f>
      </c>
      <c r="P279" t="s">
        <v>23</v>
      </c>
    </row>
    <row r="280" spans="1:5" ht="38.25">
      <c r="A280" s="34" t="s">
        <v>54</v>
      </c>
      <c r="E280" s="35" t="s">
        <v>399</v>
      </c>
    </row>
    <row r="281" spans="1:5" ht="12.75">
      <c r="A281" s="36" t="s">
        <v>56</v>
      </c>
      <c r="E281" s="37" t="s">
        <v>400</v>
      </c>
    </row>
    <row r="282" spans="1:5" ht="102">
      <c r="A282" t="s">
        <v>58</v>
      </c>
      <c r="E282" s="35" t="s">
        <v>401</v>
      </c>
    </row>
    <row r="283" spans="1:18" ht="12.75" customHeight="1">
      <c r="A283" s="6" t="s">
        <v>45</v>
      </c>
      <c r="B283" s="6"/>
      <c r="C283" s="39" t="s">
        <v>22</v>
      </c>
      <c r="D283" s="6"/>
      <c r="E283" s="27" t="s">
        <v>402</v>
      </c>
      <c r="F283" s="6"/>
      <c r="G283" s="6"/>
      <c r="H283" s="6"/>
      <c r="I283" s="40">
        <f>0+Q283</f>
      </c>
      <c r="J283" s="6"/>
      <c r="O283">
        <f>0+R283</f>
      </c>
      <c r="Q283">
        <f>0+I284+I288+I292+I296+I300+I304+I308+I312+I316+I320+I324</f>
      </c>
      <c r="R283">
        <f>0+O284+O288+O292+O296+O300+O304+O308+O312+O316+O320+O324</f>
      </c>
    </row>
    <row r="284" spans="1:16" ht="12.75">
      <c r="A284" s="25" t="s">
        <v>47</v>
      </c>
      <c r="B284" s="29" t="s">
        <v>403</v>
      </c>
      <c r="C284" s="29" t="s">
        <v>404</v>
      </c>
      <c r="D284" s="25" t="s">
        <v>70</v>
      </c>
      <c r="E284" s="30" t="s">
        <v>405</v>
      </c>
      <c r="F284" s="31" t="s">
        <v>406</v>
      </c>
      <c r="G284" s="32">
        <v>258</v>
      </c>
      <c r="H284" s="33">
        <v>0</v>
      </c>
      <c r="I284" s="33">
        <f>ROUND(ROUND(H284,2)*ROUND(G284,3),2)</f>
      </c>
      <c r="J284" s="31" t="s">
        <v>53</v>
      </c>
      <c r="O284">
        <f>(I284*21)/100</f>
      </c>
      <c r="P284" t="s">
        <v>23</v>
      </c>
    </row>
    <row r="285" spans="1:5" ht="51">
      <c r="A285" s="34" t="s">
        <v>54</v>
      </c>
      <c r="E285" s="35" t="s">
        <v>407</v>
      </c>
    </row>
    <row r="286" spans="1:5" ht="12.75">
      <c r="A286" s="36" t="s">
        <v>56</v>
      </c>
      <c r="E286" s="37" t="s">
        <v>408</v>
      </c>
    </row>
    <row r="287" spans="1:5" ht="25.5">
      <c r="A287" t="s">
        <v>58</v>
      </c>
      <c r="E287" s="35" t="s">
        <v>409</v>
      </c>
    </row>
    <row r="288" spans="1:16" ht="12.75">
      <c r="A288" s="25" t="s">
        <v>47</v>
      </c>
      <c r="B288" s="29" t="s">
        <v>410</v>
      </c>
      <c r="C288" s="29" t="s">
        <v>411</v>
      </c>
      <c r="D288" s="25" t="s">
        <v>50</v>
      </c>
      <c r="E288" s="30" t="s">
        <v>412</v>
      </c>
      <c r="F288" s="31" t="s">
        <v>99</v>
      </c>
      <c r="G288" s="32">
        <v>11.025</v>
      </c>
      <c r="H288" s="33">
        <v>0</v>
      </c>
      <c r="I288" s="33">
        <f>ROUND(ROUND(H288,2)*ROUND(G288,3),2)</f>
      </c>
      <c r="J288" s="31" t="s">
        <v>53</v>
      </c>
      <c r="O288">
        <f>(I288*21)/100</f>
      </c>
      <c r="P288" t="s">
        <v>23</v>
      </c>
    </row>
    <row r="289" spans="1:5" ht="229.5">
      <c r="A289" s="34" t="s">
        <v>54</v>
      </c>
      <c r="E289" s="35" t="s">
        <v>413</v>
      </c>
    </row>
    <row r="290" spans="1:5" ht="12.75">
      <c r="A290" s="36" t="s">
        <v>56</v>
      </c>
      <c r="E290" s="37" t="s">
        <v>414</v>
      </c>
    </row>
    <row r="291" spans="1:5" ht="382.5">
      <c r="A291" t="s">
        <v>58</v>
      </c>
      <c r="E291" s="35" t="s">
        <v>415</v>
      </c>
    </row>
    <row r="292" spans="1:16" ht="12.75">
      <c r="A292" s="25" t="s">
        <v>47</v>
      </c>
      <c r="B292" s="29" t="s">
        <v>416</v>
      </c>
      <c r="C292" s="29" t="s">
        <v>411</v>
      </c>
      <c r="D292" s="25" t="s">
        <v>61</v>
      </c>
      <c r="E292" s="30" t="s">
        <v>412</v>
      </c>
      <c r="F292" s="31" t="s">
        <v>99</v>
      </c>
      <c r="G292" s="32">
        <v>0.12</v>
      </c>
      <c r="H292" s="33">
        <v>0</v>
      </c>
      <c r="I292" s="33">
        <f>ROUND(ROUND(H292,2)*ROUND(G292,3),2)</f>
      </c>
      <c r="J292" s="31" t="s">
        <v>53</v>
      </c>
      <c r="O292">
        <f>(I292*21)/100</f>
      </c>
      <c r="P292" t="s">
        <v>23</v>
      </c>
    </row>
    <row r="293" spans="1:5" ht="51">
      <c r="A293" s="34" t="s">
        <v>54</v>
      </c>
      <c r="E293" s="35" t="s">
        <v>417</v>
      </c>
    </row>
    <row r="294" spans="1:5" ht="12.75">
      <c r="A294" s="36" t="s">
        <v>56</v>
      </c>
      <c r="E294" s="37" t="s">
        <v>418</v>
      </c>
    </row>
    <row r="295" spans="1:5" ht="382.5">
      <c r="A295" t="s">
        <v>58</v>
      </c>
      <c r="E295" s="35" t="s">
        <v>415</v>
      </c>
    </row>
    <row r="296" spans="1:16" ht="12.75">
      <c r="A296" s="25" t="s">
        <v>47</v>
      </c>
      <c r="B296" s="29" t="s">
        <v>419</v>
      </c>
      <c r="C296" s="29" t="s">
        <v>420</v>
      </c>
      <c r="D296" s="25" t="s">
        <v>50</v>
      </c>
      <c r="E296" s="30" t="s">
        <v>421</v>
      </c>
      <c r="F296" s="31" t="s">
        <v>52</v>
      </c>
      <c r="G296" s="32">
        <v>2.165</v>
      </c>
      <c r="H296" s="33">
        <v>0</v>
      </c>
      <c r="I296" s="33">
        <f>ROUND(ROUND(H296,2)*ROUND(G296,3),2)</f>
      </c>
      <c r="J296" s="31" t="s">
        <v>53</v>
      </c>
      <c r="O296">
        <f>(I296*21)/100</f>
      </c>
      <c r="P296" t="s">
        <v>23</v>
      </c>
    </row>
    <row r="297" spans="1:5" ht="38.25">
      <c r="A297" s="34" t="s">
        <v>54</v>
      </c>
      <c r="E297" s="35" t="s">
        <v>422</v>
      </c>
    </row>
    <row r="298" spans="1:5" ht="12.75">
      <c r="A298" s="36" t="s">
        <v>56</v>
      </c>
      <c r="E298" s="37" t="s">
        <v>423</v>
      </c>
    </row>
    <row r="299" spans="1:5" ht="242.25">
      <c r="A299" t="s">
        <v>58</v>
      </c>
      <c r="E299" s="35" t="s">
        <v>424</v>
      </c>
    </row>
    <row r="300" spans="1:16" ht="12.75">
      <c r="A300" s="25" t="s">
        <v>47</v>
      </c>
      <c r="B300" s="29" t="s">
        <v>425</v>
      </c>
      <c r="C300" s="29" t="s">
        <v>420</v>
      </c>
      <c r="D300" s="25" t="s">
        <v>61</v>
      </c>
      <c r="E300" s="30" t="s">
        <v>421</v>
      </c>
      <c r="F300" s="31" t="s">
        <v>52</v>
      </c>
      <c r="G300" s="32">
        <v>0.024</v>
      </c>
      <c r="H300" s="33">
        <v>0</v>
      </c>
      <c r="I300" s="33">
        <f>ROUND(ROUND(H300,2)*ROUND(G300,3),2)</f>
      </c>
      <c r="J300" s="31" t="s">
        <v>53</v>
      </c>
      <c r="O300">
        <f>(I300*21)/100</f>
      </c>
      <c r="P300" t="s">
        <v>23</v>
      </c>
    </row>
    <row r="301" spans="1:5" ht="51">
      <c r="A301" s="34" t="s">
        <v>54</v>
      </c>
      <c r="E301" s="35" t="s">
        <v>426</v>
      </c>
    </row>
    <row r="302" spans="1:5" ht="12.75">
      <c r="A302" s="36" t="s">
        <v>56</v>
      </c>
      <c r="E302" s="37" t="s">
        <v>427</v>
      </c>
    </row>
    <row r="303" spans="1:5" ht="242.25">
      <c r="A303" t="s">
        <v>58</v>
      </c>
      <c r="E303" s="35" t="s">
        <v>424</v>
      </c>
    </row>
    <row r="304" spans="1:16" ht="12.75">
      <c r="A304" s="25" t="s">
        <v>47</v>
      </c>
      <c r="B304" s="29" t="s">
        <v>428</v>
      </c>
      <c r="C304" s="29" t="s">
        <v>429</v>
      </c>
      <c r="D304" s="25" t="s">
        <v>70</v>
      </c>
      <c r="E304" s="30" t="s">
        <v>430</v>
      </c>
      <c r="F304" s="31" t="s">
        <v>99</v>
      </c>
      <c r="G304" s="32">
        <v>0.36</v>
      </c>
      <c r="H304" s="33">
        <v>0</v>
      </c>
      <c r="I304" s="33">
        <f>ROUND(ROUND(H304,2)*ROUND(G304,3),2)</f>
      </c>
      <c r="J304" s="31" t="s">
        <v>53</v>
      </c>
      <c r="O304">
        <f>(I304*21)/100</f>
      </c>
      <c r="P304" t="s">
        <v>23</v>
      </c>
    </row>
    <row r="305" spans="1:5" ht="76.5">
      <c r="A305" s="34" t="s">
        <v>54</v>
      </c>
      <c r="E305" s="35" t="s">
        <v>431</v>
      </c>
    </row>
    <row r="306" spans="1:5" ht="12.75">
      <c r="A306" s="36" t="s">
        <v>56</v>
      </c>
      <c r="E306" s="37" t="s">
        <v>432</v>
      </c>
    </row>
    <row r="307" spans="1:5" ht="38.25">
      <c r="A307" t="s">
        <v>58</v>
      </c>
      <c r="E307" s="35" t="s">
        <v>433</v>
      </c>
    </row>
    <row r="308" spans="1:16" ht="12.75">
      <c r="A308" s="25" t="s">
        <v>47</v>
      </c>
      <c r="B308" s="29" t="s">
        <v>434</v>
      </c>
      <c r="C308" s="29" t="s">
        <v>435</v>
      </c>
      <c r="D308" s="25" t="s">
        <v>70</v>
      </c>
      <c r="E308" s="30" t="s">
        <v>436</v>
      </c>
      <c r="F308" s="31" t="s">
        <v>99</v>
      </c>
      <c r="G308" s="32">
        <v>3.4</v>
      </c>
      <c r="H308" s="33">
        <v>0</v>
      </c>
      <c r="I308" s="33">
        <f>ROUND(ROUND(H308,2)*ROUND(G308,3),2)</f>
      </c>
      <c r="J308" s="31" t="s">
        <v>53</v>
      </c>
      <c r="O308">
        <f>(I308*21)/100</f>
      </c>
      <c r="P308" t="s">
        <v>23</v>
      </c>
    </row>
    <row r="309" spans="1:5" ht="51">
      <c r="A309" s="34" t="s">
        <v>54</v>
      </c>
      <c r="E309" s="35" t="s">
        <v>437</v>
      </c>
    </row>
    <row r="310" spans="1:5" ht="12.75">
      <c r="A310" s="36" t="s">
        <v>56</v>
      </c>
      <c r="E310" s="37" t="s">
        <v>438</v>
      </c>
    </row>
    <row r="311" spans="1:5" ht="369.75">
      <c r="A311" t="s">
        <v>58</v>
      </c>
      <c r="E311" s="35" t="s">
        <v>439</v>
      </c>
    </row>
    <row r="312" spans="1:16" ht="12.75">
      <c r="A312" s="25" t="s">
        <v>47</v>
      </c>
      <c r="B312" s="29" t="s">
        <v>440</v>
      </c>
      <c r="C312" s="29" t="s">
        <v>441</v>
      </c>
      <c r="D312" s="25" t="s">
        <v>70</v>
      </c>
      <c r="E312" s="30" t="s">
        <v>442</v>
      </c>
      <c r="F312" s="31" t="s">
        <v>99</v>
      </c>
      <c r="G312" s="32">
        <v>20.928</v>
      </c>
      <c r="H312" s="33">
        <v>0</v>
      </c>
      <c r="I312" s="33">
        <f>ROUND(ROUND(H312,2)*ROUND(G312,3),2)</f>
      </c>
      <c r="J312" s="31" t="s">
        <v>53</v>
      </c>
      <c r="O312">
        <f>(I312*21)/100</f>
      </c>
      <c r="P312" t="s">
        <v>23</v>
      </c>
    </row>
    <row r="313" spans="1:5" ht="267.75">
      <c r="A313" s="34" t="s">
        <v>54</v>
      </c>
      <c r="E313" s="35" t="s">
        <v>443</v>
      </c>
    </row>
    <row r="314" spans="1:5" ht="12.75">
      <c r="A314" s="36" t="s">
        <v>56</v>
      </c>
      <c r="E314" s="37" t="s">
        <v>444</v>
      </c>
    </row>
    <row r="315" spans="1:5" ht="369.75">
      <c r="A315" t="s">
        <v>58</v>
      </c>
      <c r="E315" s="35" t="s">
        <v>439</v>
      </c>
    </row>
    <row r="316" spans="1:16" ht="12.75">
      <c r="A316" s="25" t="s">
        <v>47</v>
      </c>
      <c r="B316" s="29" t="s">
        <v>445</v>
      </c>
      <c r="C316" s="29" t="s">
        <v>446</v>
      </c>
      <c r="D316" s="25" t="s">
        <v>70</v>
      </c>
      <c r="E316" s="30" t="s">
        <v>447</v>
      </c>
      <c r="F316" s="31" t="s">
        <v>52</v>
      </c>
      <c r="G316" s="32">
        <v>4.108</v>
      </c>
      <c r="H316" s="33">
        <v>0</v>
      </c>
      <c r="I316" s="33">
        <f>ROUND(ROUND(H316,2)*ROUND(G316,3),2)</f>
      </c>
      <c r="J316" s="31" t="s">
        <v>53</v>
      </c>
      <c r="O316">
        <f>(I316*21)/100</f>
      </c>
      <c r="P316" t="s">
        <v>23</v>
      </c>
    </row>
    <row r="317" spans="1:5" ht="51">
      <c r="A317" s="34" t="s">
        <v>54</v>
      </c>
      <c r="E317" s="35" t="s">
        <v>448</v>
      </c>
    </row>
    <row r="318" spans="1:5" ht="12.75">
      <c r="A318" s="36" t="s">
        <v>56</v>
      </c>
      <c r="E318" s="37" t="s">
        <v>449</v>
      </c>
    </row>
    <row r="319" spans="1:5" ht="267.75">
      <c r="A319" t="s">
        <v>58</v>
      </c>
      <c r="E319" s="35" t="s">
        <v>395</v>
      </c>
    </row>
    <row r="320" spans="1:16" ht="12.75">
      <c r="A320" s="25" t="s">
        <v>47</v>
      </c>
      <c r="B320" s="29" t="s">
        <v>450</v>
      </c>
      <c r="C320" s="29" t="s">
        <v>451</v>
      </c>
      <c r="D320" s="25" t="s">
        <v>70</v>
      </c>
      <c r="E320" s="30" t="s">
        <v>452</v>
      </c>
      <c r="F320" s="31" t="s">
        <v>99</v>
      </c>
      <c r="G320" s="32">
        <v>114.617</v>
      </c>
      <c r="H320" s="33">
        <v>0</v>
      </c>
      <c r="I320" s="33">
        <f>ROUND(ROUND(H320,2)*ROUND(G320,3),2)</f>
      </c>
      <c r="J320" s="31" t="s">
        <v>53</v>
      </c>
      <c r="O320">
        <f>(I320*21)/100</f>
      </c>
      <c r="P320" t="s">
        <v>23</v>
      </c>
    </row>
    <row r="321" spans="1:5" ht="280.5">
      <c r="A321" s="34" t="s">
        <v>54</v>
      </c>
      <c r="E321" s="35" t="s">
        <v>453</v>
      </c>
    </row>
    <row r="322" spans="1:5" ht="25.5">
      <c r="A322" s="36" t="s">
        <v>56</v>
      </c>
      <c r="E322" s="37" t="s">
        <v>454</v>
      </c>
    </row>
    <row r="323" spans="1:5" ht="369.75">
      <c r="A323" t="s">
        <v>58</v>
      </c>
      <c r="E323" s="35" t="s">
        <v>439</v>
      </c>
    </row>
    <row r="324" spans="1:16" ht="12.75">
      <c r="A324" s="25" t="s">
        <v>47</v>
      </c>
      <c r="B324" s="29" t="s">
        <v>455</v>
      </c>
      <c r="C324" s="29" t="s">
        <v>456</v>
      </c>
      <c r="D324" s="25" t="s">
        <v>70</v>
      </c>
      <c r="E324" s="30" t="s">
        <v>457</v>
      </c>
      <c r="F324" s="31" t="s">
        <v>52</v>
      </c>
      <c r="G324" s="32">
        <v>22.494</v>
      </c>
      <c r="H324" s="33">
        <v>0</v>
      </c>
      <c r="I324" s="33">
        <f>ROUND(ROUND(H324,2)*ROUND(G324,3),2)</f>
      </c>
      <c r="J324" s="31" t="s">
        <v>53</v>
      </c>
      <c r="O324">
        <f>(I324*21)/100</f>
      </c>
      <c r="P324" t="s">
        <v>23</v>
      </c>
    </row>
    <row r="325" spans="1:5" ht="51">
      <c r="A325" s="34" t="s">
        <v>54</v>
      </c>
      <c r="E325" s="35" t="s">
        <v>458</v>
      </c>
    </row>
    <row r="326" spans="1:5" ht="12.75">
      <c r="A326" s="36" t="s">
        <v>56</v>
      </c>
      <c r="E326" s="37" t="s">
        <v>459</v>
      </c>
    </row>
    <row r="327" spans="1:5" ht="267.75">
      <c r="A327" t="s">
        <v>58</v>
      </c>
      <c r="E327" s="35" t="s">
        <v>395</v>
      </c>
    </row>
    <row r="328" spans="1:18" ht="12.75" customHeight="1">
      <c r="A328" s="6" t="s">
        <v>45</v>
      </c>
      <c r="B328" s="6"/>
      <c r="C328" s="39" t="s">
        <v>33</v>
      </c>
      <c r="D328" s="6"/>
      <c r="E328" s="27" t="s">
        <v>460</v>
      </c>
      <c r="F328" s="6"/>
      <c r="G328" s="6"/>
      <c r="H328" s="6"/>
      <c r="I328" s="40">
        <f>0+Q328</f>
      </c>
      <c r="J328" s="6"/>
      <c r="O328">
        <f>0+R328</f>
      </c>
      <c r="Q328">
        <f>0+I329+I333+I337+I341+I345+I349+I353+I357+I361+I365+I369+I373+I377</f>
      </c>
      <c r="R328">
        <f>0+O329+O333+O337+O341+O345+O349+O353+O357+O361+O365+O369+O373+O377</f>
      </c>
    </row>
    <row r="329" spans="1:16" ht="12.75">
      <c r="A329" s="25" t="s">
        <v>47</v>
      </c>
      <c r="B329" s="29" t="s">
        <v>461</v>
      </c>
      <c r="C329" s="29" t="s">
        <v>462</v>
      </c>
      <c r="D329" s="25" t="s">
        <v>70</v>
      </c>
      <c r="E329" s="30" t="s">
        <v>463</v>
      </c>
      <c r="F329" s="31" t="s">
        <v>99</v>
      </c>
      <c r="G329" s="32">
        <v>36.337</v>
      </c>
      <c r="H329" s="33">
        <v>0</v>
      </c>
      <c r="I329" s="33">
        <f>ROUND(ROUND(H329,2)*ROUND(G329,3),2)</f>
      </c>
      <c r="J329" s="31" t="s">
        <v>53</v>
      </c>
      <c r="O329">
        <f>(I329*21)/100</f>
      </c>
      <c r="P329" t="s">
        <v>23</v>
      </c>
    </row>
    <row r="330" spans="1:5" ht="204">
      <c r="A330" s="34" t="s">
        <v>54</v>
      </c>
      <c r="E330" s="35" t="s">
        <v>464</v>
      </c>
    </row>
    <row r="331" spans="1:5" ht="12.75">
      <c r="A331" s="36" t="s">
        <v>56</v>
      </c>
      <c r="E331" s="37" t="s">
        <v>465</v>
      </c>
    </row>
    <row r="332" spans="1:5" ht="369.75">
      <c r="A332" t="s">
        <v>58</v>
      </c>
      <c r="E332" s="35" t="s">
        <v>439</v>
      </c>
    </row>
    <row r="333" spans="1:16" ht="12.75">
      <c r="A333" s="25" t="s">
        <v>47</v>
      </c>
      <c r="B333" s="29" t="s">
        <v>466</v>
      </c>
      <c r="C333" s="29" t="s">
        <v>467</v>
      </c>
      <c r="D333" s="25" t="s">
        <v>70</v>
      </c>
      <c r="E333" s="30" t="s">
        <v>468</v>
      </c>
      <c r="F333" s="31" t="s">
        <v>52</v>
      </c>
      <c r="G333" s="32">
        <v>7.132</v>
      </c>
      <c r="H333" s="33">
        <v>0</v>
      </c>
      <c r="I333" s="33">
        <f>ROUND(ROUND(H333,2)*ROUND(G333,3),2)</f>
      </c>
      <c r="J333" s="31" t="s">
        <v>53</v>
      </c>
      <c r="O333">
        <f>(I333*21)/100</f>
      </c>
      <c r="P333" t="s">
        <v>23</v>
      </c>
    </row>
    <row r="334" spans="1:5" ht="51">
      <c r="A334" s="34" t="s">
        <v>54</v>
      </c>
      <c r="E334" s="35" t="s">
        <v>469</v>
      </c>
    </row>
    <row r="335" spans="1:5" ht="12.75">
      <c r="A335" s="36" t="s">
        <v>56</v>
      </c>
      <c r="E335" s="37" t="s">
        <v>470</v>
      </c>
    </row>
    <row r="336" spans="1:5" ht="267.75">
      <c r="A336" t="s">
        <v>58</v>
      </c>
      <c r="E336" s="35" t="s">
        <v>471</v>
      </c>
    </row>
    <row r="337" spans="1:16" ht="12.75">
      <c r="A337" s="25" t="s">
        <v>47</v>
      </c>
      <c r="B337" s="29" t="s">
        <v>472</v>
      </c>
      <c r="C337" s="29" t="s">
        <v>473</v>
      </c>
      <c r="D337" s="25" t="s">
        <v>70</v>
      </c>
      <c r="E337" s="30" t="s">
        <v>474</v>
      </c>
      <c r="F337" s="31" t="s">
        <v>99</v>
      </c>
      <c r="G337" s="32">
        <v>10.755</v>
      </c>
      <c r="H337" s="33">
        <v>0</v>
      </c>
      <c r="I337" s="33">
        <f>ROUND(ROUND(H337,2)*ROUND(G337,3),2)</f>
      </c>
      <c r="J337" s="31" t="s">
        <v>53</v>
      </c>
      <c r="O337">
        <f>(I337*21)/100</f>
      </c>
      <c r="P337" t="s">
        <v>23</v>
      </c>
    </row>
    <row r="338" spans="1:5" ht="63.75">
      <c r="A338" s="34" t="s">
        <v>54</v>
      </c>
      <c r="E338" s="35" t="s">
        <v>475</v>
      </c>
    </row>
    <row r="339" spans="1:5" ht="12.75">
      <c r="A339" s="36" t="s">
        <v>56</v>
      </c>
      <c r="E339" s="37" t="s">
        <v>476</v>
      </c>
    </row>
    <row r="340" spans="1:5" ht="369.75">
      <c r="A340" t="s">
        <v>58</v>
      </c>
      <c r="E340" s="35" t="s">
        <v>439</v>
      </c>
    </row>
    <row r="341" spans="1:16" ht="12.75">
      <c r="A341" s="25" t="s">
        <v>47</v>
      </c>
      <c r="B341" s="29" t="s">
        <v>477</v>
      </c>
      <c r="C341" s="29" t="s">
        <v>478</v>
      </c>
      <c r="D341" s="25" t="s">
        <v>70</v>
      </c>
      <c r="E341" s="30" t="s">
        <v>479</v>
      </c>
      <c r="F341" s="31" t="s">
        <v>52</v>
      </c>
      <c r="G341" s="32">
        <v>2.112</v>
      </c>
      <c r="H341" s="33">
        <v>0</v>
      </c>
      <c r="I341" s="33">
        <f>ROUND(ROUND(H341,2)*ROUND(G341,3),2)</f>
      </c>
      <c r="J341" s="31" t="s">
        <v>53</v>
      </c>
      <c r="O341">
        <f>(I341*21)/100</f>
      </c>
      <c r="P341" t="s">
        <v>23</v>
      </c>
    </row>
    <row r="342" spans="1:5" ht="51">
      <c r="A342" s="34" t="s">
        <v>54</v>
      </c>
      <c r="E342" s="35" t="s">
        <v>480</v>
      </c>
    </row>
    <row r="343" spans="1:5" ht="12.75">
      <c r="A343" s="36" t="s">
        <v>56</v>
      </c>
      <c r="E343" s="37" t="s">
        <v>481</v>
      </c>
    </row>
    <row r="344" spans="1:5" ht="267.75">
      <c r="A344" t="s">
        <v>58</v>
      </c>
      <c r="E344" s="35" t="s">
        <v>395</v>
      </c>
    </row>
    <row r="345" spans="1:16" ht="12.75">
      <c r="A345" s="25" t="s">
        <v>47</v>
      </c>
      <c r="B345" s="29" t="s">
        <v>482</v>
      </c>
      <c r="C345" s="29" t="s">
        <v>483</v>
      </c>
      <c r="D345" s="25" t="s">
        <v>50</v>
      </c>
      <c r="E345" s="30" t="s">
        <v>484</v>
      </c>
      <c r="F345" s="31" t="s">
        <v>99</v>
      </c>
      <c r="G345" s="32">
        <v>40.545</v>
      </c>
      <c r="H345" s="33">
        <v>0</v>
      </c>
      <c r="I345" s="33">
        <f>ROUND(ROUND(H345,2)*ROUND(G345,3),2)</f>
      </c>
      <c r="J345" s="31" t="s">
        <v>53</v>
      </c>
      <c r="O345">
        <f>(I345*21)/100</f>
      </c>
      <c r="P345" t="s">
        <v>23</v>
      </c>
    </row>
    <row r="346" spans="1:5" ht="38.25">
      <c r="A346" s="34" t="s">
        <v>54</v>
      </c>
      <c r="E346" s="35" t="s">
        <v>485</v>
      </c>
    </row>
    <row r="347" spans="1:5" ht="12.75">
      <c r="A347" s="36" t="s">
        <v>56</v>
      </c>
      <c r="E347" s="37" t="s">
        <v>486</v>
      </c>
    </row>
    <row r="348" spans="1:5" ht="369.75">
      <c r="A348" t="s">
        <v>58</v>
      </c>
      <c r="E348" s="35" t="s">
        <v>439</v>
      </c>
    </row>
    <row r="349" spans="1:16" ht="12.75">
      <c r="A349" s="25" t="s">
        <v>47</v>
      </c>
      <c r="B349" s="29" t="s">
        <v>487</v>
      </c>
      <c r="C349" s="29" t="s">
        <v>483</v>
      </c>
      <c r="D349" s="25" t="s">
        <v>61</v>
      </c>
      <c r="E349" s="30" t="s">
        <v>484</v>
      </c>
      <c r="F349" s="31" t="s">
        <v>99</v>
      </c>
      <c r="G349" s="32">
        <v>22.92</v>
      </c>
      <c r="H349" s="33">
        <v>0</v>
      </c>
      <c r="I349" s="33">
        <f>ROUND(ROUND(H349,2)*ROUND(G349,3),2)</f>
      </c>
      <c r="J349" s="31" t="s">
        <v>53</v>
      </c>
      <c r="O349">
        <f>(I349*21)/100</f>
      </c>
      <c r="P349" t="s">
        <v>23</v>
      </c>
    </row>
    <row r="350" spans="1:5" ht="38.25">
      <c r="A350" s="34" t="s">
        <v>54</v>
      </c>
      <c r="E350" s="35" t="s">
        <v>488</v>
      </c>
    </row>
    <row r="351" spans="1:5" ht="12.75">
      <c r="A351" s="36" t="s">
        <v>56</v>
      </c>
      <c r="E351" s="37" t="s">
        <v>489</v>
      </c>
    </row>
    <row r="352" spans="1:5" ht="369.75">
      <c r="A352" t="s">
        <v>58</v>
      </c>
      <c r="E352" s="35" t="s">
        <v>439</v>
      </c>
    </row>
    <row r="353" spans="1:16" ht="12.75">
      <c r="A353" s="25" t="s">
        <v>47</v>
      </c>
      <c r="B353" s="29" t="s">
        <v>490</v>
      </c>
      <c r="C353" s="29" t="s">
        <v>483</v>
      </c>
      <c r="D353" s="25" t="s">
        <v>65</v>
      </c>
      <c r="E353" s="30" t="s">
        <v>484</v>
      </c>
      <c r="F353" s="31" t="s">
        <v>99</v>
      </c>
      <c r="G353" s="32">
        <v>9.229</v>
      </c>
      <c r="H353" s="33">
        <v>0</v>
      </c>
      <c r="I353" s="33">
        <f>ROUND(ROUND(H353,2)*ROUND(G353,3),2)</f>
      </c>
      <c r="J353" s="31" t="s">
        <v>53</v>
      </c>
      <c r="O353">
        <f>(I353*21)/100</f>
      </c>
      <c r="P353" t="s">
        <v>23</v>
      </c>
    </row>
    <row r="354" spans="1:5" ht="38.25">
      <c r="A354" s="34" t="s">
        <v>54</v>
      </c>
      <c r="E354" s="35" t="s">
        <v>491</v>
      </c>
    </row>
    <row r="355" spans="1:5" ht="12.75">
      <c r="A355" s="36" t="s">
        <v>56</v>
      </c>
      <c r="E355" s="37" t="s">
        <v>492</v>
      </c>
    </row>
    <row r="356" spans="1:5" ht="369.75">
      <c r="A356" t="s">
        <v>58</v>
      </c>
      <c r="E356" s="35" t="s">
        <v>439</v>
      </c>
    </row>
    <row r="357" spans="1:16" ht="12.75">
      <c r="A357" s="25" t="s">
        <v>47</v>
      </c>
      <c r="B357" s="29" t="s">
        <v>493</v>
      </c>
      <c r="C357" s="29" t="s">
        <v>483</v>
      </c>
      <c r="D357" s="25" t="s">
        <v>254</v>
      </c>
      <c r="E357" s="30" t="s">
        <v>484</v>
      </c>
      <c r="F357" s="31" t="s">
        <v>99</v>
      </c>
      <c r="G357" s="32">
        <v>0.702</v>
      </c>
      <c r="H357" s="33">
        <v>0</v>
      </c>
      <c r="I357" s="33">
        <f>ROUND(ROUND(H357,2)*ROUND(G357,3),2)</f>
      </c>
      <c r="J357" s="31" t="s">
        <v>53</v>
      </c>
      <c r="O357">
        <f>(I357*21)/100</f>
      </c>
      <c r="P357" t="s">
        <v>23</v>
      </c>
    </row>
    <row r="358" spans="1:5" ht="38.25">
      <c r="A358" s="34" t="s">
        <v>54</v>
      </c>
      <c r="E358" s="35" t="s">
        <v>494</v>
      </c>
    </row>
    <row r="359" spans="1:5" ht="12.75">
      <c r="A359" s="36" t="s">
        <v>56</v>
      </c>
      <c r="E359" s="37" t="s">
        <v>495</v>
      </c>
    </row>
    <row r="360" spans="1:5" ht="369.75">
      <c r="A360" t="s">
        <v>58</v>
      </c>
      <c r="E360" s="35" t="s">
        <v>439</v>
      </c>
    </row>
    <row r="361" spans="1:16" ht="12.75">
      <c r="A361" s="25" t="s">
        <v>47</v>
      </c>
      <c r="B361" s="29" t="s">
        <v>496</v>
      </c>
      <c r="C361" s="29" t="s">
        <v>497</v>
      </c>
      <c r="D361" s="25" t="s">
        <v>50</v>
      </c>
      <c r="E361" s="30" t="s">
        <v>498</v>
      </c>
      <c r="F361" s="31" t="s">
        <v>99</v>
      </c>
      <c r="G361" s="32">
        <v>2.287</v>
      </c>
      <c r="H361" s="33">
        <v>0</v>
      </c>
      <c r="I361" s="33">
        <f>ROUND(ROUND(H361,2)*ROUND(G361,3),2)</f>
      </c>
      <c r="J361" s="31" t="s">
        <v>53</v>
      </c>
      <c r="O361">
        <f>(I361*21)/100</f>
      </c>
      <c r="P361" t="s">
        <v>23</v>
      </c>
    </row>
    <row r="362" spans="1:5" ht="51">
      <c r="A362" s="34" t="s">
        <v>54</v>
      </c>
      <c r="E362" s="35" t="s">
        <v>499</v>
      </c>
    </row>
    <row r="363" spans="1:5" ht="12.75">
      <c r="A363" s="36" t="s">
        <v>56</v>
      </c>
      <c r="E363" s="37" t="s">
        <v>500</v>
      </c>
    </row>
    <row r="364" spans="1:5" ht="369.75">
      <c r="A364" t="s">
        <v>58</v>
      </c>
      <c r="E364" s="35" t="s">
        <v>439</v>
      </c>
    </row>
    <row r="365" spans="1:16" ht="12.75">
      <c r="A365" s="25" t="s">
        <v>47</v>
      </c>
      <c r="B365" s="29" t="s">
        <v>501</v>
      </c>
      <c r="C365" s="29" t="s">
        <v>497</v>
      </c>
      <c r="D365" s="25" t="s">
        <v>61</v>
      </c>
      <c r="E365" s="30" t="s">
        <v>498</v>
      </c>
      <c r="F365" s="31" t="s">
        <v>99</v>
      </c>
      <c r="G365" s="32">
        <v>0.795</v>
      </c>
      <c r="H365" s="33">
        <v>0</v>
      </c>
      <c r="I365" s="33">
        <f>ROUND(ROUND(H365,2)*ROUND(G365,3),2)</f>
      </c>
      <c r="J365" s="31" t="s">
        <v>53</v>
      </c>
      <c r="O365">
        <f>(I365*21)/100</f>
      </c>
      <c r="P365" t="s">
        <v>23</v>
      </c>
    </row>
    <row r="366" spans="1:5" ht="38.25">
      <c r="A366" s="34" t="s">
        <v>54</v>
      </c>
      <c r="E366" s="35" t="s">
        <v>502</v>
      </c>
    </row>
    <row r="367" spans="1:5" ht="12.75">
      <c r="A367" s="36" t="s">
        <v>56</v>
      </c>
      <c r="E367" s="37" t="s">
        <v>503</v>
      </c>
    </row>
    <row r="368" spans="1:5" ht="369.75">
      <c r="A368" t="s">
        <v>58</v>
      </c>
      <c r="E368" s="35" t="s">
        <v>439</v>
      </c>
    </row>
    <row r="369" spans="1:16" ht="12.75">
      <c r="A369" s="25" t="s">
        <v>47</v>
      </c>
      <c r="B369" s="29" t="s">
        <v>504</v>
      </c>
      <c r="C369" s="29" t="s">
        <v>505</v>
      </c>
      <c r="D369" s="25" t="s">
        <v>70</v>
      </c>
      <c r="E369" s="30" t="s">
        <v>506</v>
      </c>
      <c r="F369" s="31" t="s">
        <v>99</v>
      </c>
      <c r="G369" s="32">
        <v>5.921</v>
      </c>
      <c r="H369" s="33">
        <v>0</v>
      </c>
      <c r="I369" s="33">
        <f>ROUND(ROUND(H369,2)*ROUND(G369,3),2)</f>
      </c>
      <c r="J369" s="31" t="s">
        <v>53</v>
      </c>
      <c r="O369">
        <f>(I369*21)/100</f>
      </c>
      <c r="P369" t="s">
        <v>23</v>
      </c>
    </row>
    <row r="370" spans="1:5" ht="38.25">
      <c r="A370" s="34" t="s">
        <v>54</v>
      </c>
      <c r="E370" s="35" t="s">
        <v>507</v>
      </c>
    </row>
    <row r="371" spans="1:5" ht="12.75">
      <c r="A371" s="36" t="s">
        <v>56</v>
      </c>
      <c r="E371" s="37" t="s">
        <v>508</v>
      </c>
    </row>
    <row r="372" spans="1:5" ht="369.75">
      <c r="A372" t="s">
        <v>58</v>
      </c>
      <c r="E372" s="35" t="s">
        <v>439</v>
      </c>
    </row>
    <row r="373" spans="1:16" ht="12.75">
      <c r="A373" s="25" t="s">
        <v>47</v>
      </c>
      <c r="B373" s="29" t="s">
        <v>509</v>
      </c>
      <c r="C373" s="29" t="s">
        <v>510</v>
      </c>
      <c r="D373" s="25" t="s">
        <v>70</v>
      </c>
      <c r="E373" s="30" t="s">
        <v>511</v>
      </c>
      <c r="F373" s="31" t="s">
        <v>52</v>
      </c>
      <c r="G373" s="32">
        <v>0.367</v>
      </c>
      <c r="H373" s="33">
        <v>0</v>
      </c>
      <c r="I373" s="33">
        <f>ROUND(ROUND(H373,2)*ROUND(G373,3),2)</f>
      </c>
      <c r="J373" s="31" t="s">
        <v>53</v>
      </c>
      <c r="O373">
        <f>(I373*21)/100</f>
      </c>
      <c r="P373" t="s">
        <v>23</v>
      </c>
    </row>
    <row r="374" spans="1:5" ht="38.25">
      <c r="A374" s="34" t="s">
        <v>54</v>
      </c>
      <c r="E374" s="35" t="s">
        <v>512</v>
      </c>
    </row>
    <row r="375" spans="1:5" ht="12.75">
      <c r="A375" s="36" t="s">
        <v>56</v>
      </c>
      <c r="E375" s="37" t="s">
        <v>513</v>
      </c>
    </row>
    <row r="376" spans="1:5" ht="178.5">
      <c r="A376" t="s">
        <v>58</v>
      </c>
      <c r="E376" s="35" t="s">
        <v>514</v>
      </c>
    </row>
    <row r="377" spans="1:16" ht="12.75">
      <c r="A377" s="25" t="s">
        <v>47</v>
      </c>
      <c r="B377" s="29" t="s">
        <v>515</v>
      </c>
      <c r="C377" s="29" t="s">
        <v>516</v>
      </c>
      <c r="D377" s="25" t="s">
        <v>70</v>
      </c>
      <c r="E377" s="30" t="s">
        <v>517</v>
      </c>
      <c r="F377" s="31" t="s">
        <v>99</v>
      </c>
      <c r="G377" s="32">
        <v>3.456</v>
      </c>
      <c r="H377" s="33">
        <v>0</v>
      </c>
      <c r="I377" s="33">
        <f>ROUND(ROUND(H377,2)*ROUND(G377,3),2)</f>
      </c>
      <c r="J377" s="31" t="s">
        <v>53</v>
      </c>
      <c r="O377">
        <f>(I377*21)/100</f>
      </c>
      <c r="P377" t="s">
        <v>23</v>
      </c>
    </row>
    <row r="378" spans="1:5" ht="51">
      <c r="A378" s="34" t="s">
        <v>54</v>
      </c>
      <c r="E378" s="35" t="s">
        <v>518</v>
      </c>
    </row>
    <row r="379" spans="1:5" ht="12.75">
      <c r="A379" s="36" t="s">
        <v>56</v>
      </c>
      <c r="E379" s="37" t="s">
        <v>519</v>
      </c>
    </row>
    <row r="380" spans="1:5" ht="102">
      <c r="A380" t="s">
        <v>58</v>
      </c>
      <c r="E380" s="35" t="s">
        <v>520</v>
      </c>
    </row>
    <row r="381" spans="1:18" ht="12.75" customHeight="1">
      <c r="A381" s="6" t="s">
        <v>45</v>
      </c>
      <c r="B381" s="6"/>
      <c r="C381" s="39" t="s">
        <v>35</v>
      </c>
      <c r="D381" s="6"/>
      <c r="E381" s="27" t="s">
        <v>521</v>
      </c>
      <c r="F381" s="6"/>
      <c r="G381" s="6"/>
      <c r="H381" s="6"/>
      <c r="I381" s="40">
        <f>0+Q381</f>
      </c>
      <c r="J381" s="6"/>
      <c r="O381">
        <f>0+R381</f>
      </c>
      <c r="Q381">
        <f>0+I382+I386+I390+I394+I398+I402+I406+I410+I414+I418+I422+I426+I430+I434+I438+I442+I446+I450+I454+I458</f>
      </c>
      <c r="R381">
        <f>0+O382+O386+O390+O394+O398+O402+O406+O410+O414+O418+O422+O426+O430+O434+O438+O442+O446+O450+O454+O458</f>
      </c>
    </row>
    <row r="382" spans="1:16" ht="12.75">
      <c r="A382" s="25" t="s">
        <v>47</v>
      </c>
      <c r="B382" s="29" t="s">
        <v>522</v>
      </c>
      <c r="C382" s="29" t="s">
        <v>523</v>
      </c>
      <c r="D382" s="25" t="s">
        <v>70</v>
      </c>
      <c r="E382" s="30" t="s">
        <v>524</v>
      </c>
      <c r="F382" s="31" t="s">
        <v>99</v>
      </c>
      <c r="G382" s="32">
        <v>7.84</v>
      </c>
      <c r="H382" s="33">
        <v>0</v>
      </c>
      <c r="I382" s="33">
        <f>ROUND(ROUND(H382,2)*ROUND(G382,3),2)</f>
      </c>
      <c r="J382" s="31" t="s">
        <v>53</v>
      </c>
      <c r="O382">
        <f>(I382*21)/100</f>
      </c>
      <c r="P382" t="s">
        <v>23</v>
      </c>
    </row>
    <row r="383" spans="1:5" ht="51">
      <c r="A383" s="34" t="s">
        <v>54</v>
      </c>
      <c r="E383" s="35" t="s">
        <v>525</v>
      </c>
    </row>
    <row r="384" spans="1:5" ht="12.75">
      <c r="A384" s="36" t="s">
        <v>56</v>
      </c>
      <c r="E384" s="37" t="s">
        <v>526</v>
      </c>
    </row>
    <row r="385" spans="1:5" ht="127.5">
      <c r="A385" t="s">
        <v>58</v>
      </c>
      <c r="E385" s="35" t="s">
        <v>527</v>
      </c>
    </row>
    <row r="386" spans="1:16" ht="12.75">
      <c r="A386" s="25" t="s">
        <v>47</v>
      </c>
      <c r="B386" s="29" t="s">
        <v>528</v>
      </c>
      <c r="C386" s="29" t="s">
        <v>529</v>
      </c>
      <c r="D386" s="25" t="s">
        <v>70</v>
      </c>
      <c r="E386" s="30" t="s">
        <v>530</v>
      </c>
      <c r="F386" s="31" t="s">
        <v>99</v>
      </c>
      <c r="G386" s="32">
        <v>8.432</v>
      </c>
      <c r="H386" s="33">
        <v>0</v>
      </c>
      <c r="I386" s="33">
        <f>ROUND(ROUND(H386,2)*ROUND(G386,3),2)</f>
      </c>
      <c r="J386" s="31" t="s">
        <v>53</v>
      </c>
      <c r="O386">
        <f>(I386*21)/100</f>
      </c>
      <c r="P386" t="s">
        <v>23</v>
      </c>
    </row>
    <row r="387" spans="1:5" ht="38.25">
      <c r="A387" s="34" t="s">
        <v>54</v>
      </c>
      <c r="E387" s="35" t="s">
        <v>531</v>
      </c>
    </row>
    <row r="388" spans="1:5" ht="12.75">
      <c r="A388" s="36" t="s">
        <v>56</v>
      </c>
      <c r="E388" s="37" t="s">
        <v>532</v>
      </c>
    </row>
    <row r="389" spans="1:5" ht="51">
      <c r="A389" t="s">
        <v>58</v>
      </c>
      <c r="E389" s="35" t="s">
        <v>533</v>
      </c>
    </row>
    <row r="390" spans="1:16" ht="12.75">
      <c r="A390" s="25" t="s">
        <v>47</v>
      </c>
      <c r="B390" s="29" t="s">
        <v>534</v>
      </c>
      <c r="C390" s="29" t="s">
        <v>529</v>
      </c>
      <c r="D390" s="25" t="s">
        <v>50</v>
      </c>
      <c r="E390" s="30" t="s">
        <v>530</v>
      </c>
      <c r="F390" s="31" t="s">
        <v>99</v>
      </c>
      <c r="G390" s="32">
        <v>65.55</v>
      </c>
      <c r="H390" s="33">
        <v>0</v>
      </c>
      <c r="I390" s="33">
        <f>ROUND(ROUND(H390,2)*ROUND(G390,3),2)</f>
      </c>
      <c r="J390" s="31" t="s">
        <v>53</v>
      </c>
      <c r="O390">
        <f>(I390*21)/100</f>
      </c>
      <c r="P390" t="s">
        <v>23</v>
      </c>
    </row>
    <row r="391" spans="1:5" ht="38.25">
      <c r="A391" s="34" t="s">
        <v>54</v>
      </c>
      <c r="E391" s="35" t="s">
        <v>535</v>
      </c>
    </row>
    <row r="392" spans="1:5" ht="12.75">
      <c r="A392" s="36" t="s">
        <v>56</v>
      </c>
      <c r="E392" s="37" t="s">
        <v>536</v>
      </c>
    </row>
    <row r="393" spans="1:5" ht="51">
      <c r="A393" t="s">
        <v>58</v>
      </c>
      <c r="E393" s="35" t="s">
        <v>533</v>
      </c>
    </row>
    <row r="394" spans="1:16" ht="12.75">
      <c r="A394" s="25" t="s">
        <v>47</v>
      </c>
      <c r="B394" s="29" t="s">
        <v>537</v>
      </c>
      <c r="C394" s="29" t="s">
        <v>529</v>
      </c>
      <c r="D394" s="25" t="s">
        <v>61</v>
      </c>
      <c r="E394" s="30" t="s">
        <v>530</v>
      </c>
      <c r="F394" s="31" t="s">
        <v>99</v>
      </c>
      <c r="G394" s="32">
        <v>45.405</v>
      </c>
      <c r="H394" s="33">
        <v>0</v>
      </c>
      <c r="I394" s="33">
        <f>ROUND(ROUND(H394,2)*ROUND(G394,3),2)</f>
      </c>
      <c r="J394" s="31" t="s">
        <v>53</v>
      </c>
      <c r="O394">
        <f>(I394*21)/100</f>
      </c>
      <c r="P394" t="s">
        <v>23</v>
      </c>
    </row>
    <row r="395" spans="1:5" ht="38.25">
      <c r="A395" s="34" t="s">
        <v>54</v>
      </c>
      <c r="E395" s="35" t="s">
        <v>538</v>
      </c>
    </row>
    <row r="396" spans="1:5" ht="12.75">
      <c r="A396" s="36" t="s">
        <v>56</v>
      </c>
      <c r="E396" s="37" t="s">
        <v>539</v>
      </c>
    </row>
    <row r="397" spans="1:5" ht="51">
      <c r="A397" t="s">
        <v>58</v>
      </c>
      <c r="E397" s="35" t="s">
        <v>533</v>
      </c>
    </row>
    <row r="398" spans="1:16" ht="12.75">
      <c r="A398" s="25" t="s">
        <v>47</v>
      </c>
      <c r="B398" s="29" t="s">
        <v>540</v>
      </c>
      <c r="C398" s="29" t="s">
        <v>529</v>
      </c>
      <c r="D398" s="25" t="s">
        <v>65</v>
      </c>
      <c r="E398" s="30" t="s">
        <v>530</v>
      </c>
      <c r="F398" s="31" t="s">
        <v>99</v>
      </c>
      <c r="G398" s="32">
        <v>52.791</v>
      </c>
      <c r="H398" s="33">
        <v>0</v>
      </c>
      <c r="I398" s="33">
        <f>ROUND(ROUND(H398,2)*ROUND(G398,3),2)</f>
      </c>
      <c r="J398" s="31" t="s">
        <v>53</v>
      </c>
      <c r="O398">
        <f>(I398*21)/100</f>
      </c>
      <c r="P398" t="s">
        <v>23</v>
      </c>
    </row>
    <row r="399" spans="1:5" ht="63.75">
      <c r="A399" s="34" t="s">
        <v>54</v>
      </c>
      <c r="E399" s="35" t="s">
        <v>541</v>
      </c>
    </row>
    <row r="400" spans="1:5" ht="12.75">
      <c r="A400" s="36" t="s">
        <v>56</v>
      </c>
      <c r="E400" s="37" t="s">
        <v>542</v>
      </c>
    </row>
    <row r="401" spans="1:5" ht="51">
      <c r="A401" t="s">
        <v>58</v>
      </c>
      <c r="E401" s="35" t="s">
        <v>533</v>
      </c>
    </row>
    <row r="402" spans="1:16" ht="12.75">
      <c r="A402" s="25" t="s">
        <v>47</v>
      </c>
      <c r="B402" s="29" t="s">
        <v>543</v>
      </c>
      <c r="C402" s="29" t="s">
        <v>544</v>
      </c>
      <c r="D402" s="25" t="s">
        <v>70</v>
      </c>
      <c r="E402" s="30" t="s">
        <v>545</v>
      </c>
      <c r="F402" s="31" t="s">
        <v>84</v>
      </c>
      <c r="G402" s="32">
        <v>116</v>
      </c>
      <c r="H402" s="33">
        <v>0</v>
      </c>
      <c r="I402" s="33">
        <f>ROUND(ROUND(H402,2)*ROUND(G402,3),2)</f>
      </c>
      <c r="J402" s="31" t="s">
        <v>53</v>
      </c>
      <c r="O402">
        <f>(I402*21)/100</f>
      </c>
      <c r="P402" t="s">
        <v>23</v>
      </c>
    </row>
    <row r="403" spans="1:5" ht="51">
      <c r="A403" s="34" t="s">
        <v>54</v>
      </c>
      <c r="E403" s="35" t="s">
        <v>546</v>
      </c>
    </row>
    <row r="404" spans="1:5" ht="12.75">
      <c r="A404" s="36" t="s">
        <v>56</v>
      </c>
      <c r="E404" s="37" t="s">
        <v>547</v>
      </c>
    </row>
    <row r="405" spans="1:5" ht="51">
      <c r="A405" t="s">
        <v>58</v>
      </c>
      <c r="E405" s="35" t="s">
        <v>533</v>
      </c>
    </row>
    <row r="406" spans="1:16" ht="12.75">
      <c r="A406" s="25" t="s">
        <v>47</v>
      </c>
      <c r="B406" s="29" t="s">
        <v>548</v>
      </c>
      <c r="C406" s="29" t="s">
        <v>549</v>
      </c>
      <c r="D406" s="25" t="s">
        <v>70</v>
      </c>
      <c r="E406" s="30" t="s">
        <v>550</v>
      </c>
      <c r="F406" s="31" t="s">
        <v>99</v>
      </c>
      <c r="G406" s="32">
        <v>19.134</v>
      </c>
      <c r="H406" s="33">
        <v>0</v>
      </c>
      <c r="I406" s="33">
        <f>ROUND(ROUND(H406,2)*ROUND(G406,3),2)</f>
      </c>
      <c r="J406" s="31" t="s">
        <v>53</v>
      </c>
      <c r="O406">
        <f>(I406*21)/100</f>
      </c>
      <c r="P406" t="s">
        <v>23</v>
      </c>
    </row>
    <row r="407" spans="1:5" ht="63.75">
      <c r="A407" s="34" t="s">
        <v>54</v>
      </c>
      <c r="E407" s="35" t="s">
        <v>551</v>
      </c>
    </row>
    <row r="408" spans="1:5" ht="12.75">
      <c r="A408" s="36" t="s">
        <v>56</v>
      </c>
      <c r="E408" s="37" t="s">
        <v>552</v>
      </c>
    </row>
    <row r="409" spans="1:5" ht="102">
      <c r="A409" t="s">
        <v>58</v>
      </c>
      <c r="E409" s="35" t="s">
        <v>553</v>
      </c>
    </row>
    <row r="410" spans="1:16" ht="12.75">
      <c r="A410" s="25" t="s">
        <v>47</v>
      </c>
      <c r="B410" s="29" t="s">
        <v>554</v>
      </c>
      <c r="C410" s="29" t="s">
        <v>555</v>
      </c>
      <c r="D410" s="25" t="s">
        <v>70</v>
      </c>
      <c r="E410" s="30" t="s">
        <v>556</v>
      </c>
      <c r="F410" s="31" t="s">
        <v>84</v>
      </c>
      <c r="G410" s="32">
        <v>640.7</v>
      </c>
      <c r="H410" s="33">
        <v>0</v>
      </c>
      <c r="I410" s="33">
        <f>ROUND(ROUND(H410,2)*ROUND(G410,3),2)</f>
      </c>
      <c r="J410" s="31" t="s">
        <v>53</v>
      </c>
      <c r="O410">
        <f>(I410*21)/100</f>
      </c>
      <c r="P410" t="s">
        <v>23</v>
      </c>
    </row>
    <row r="411" spans="1:5" ht="51">
      <c r="A411" s="34" t="s">
        <v>54</v>
      </c>
      <c r="E411" s="35" t="s">
        <v>557</v>
      </c>
    </row>
    <row r="412" spans="1:5" ht="12.75">
      <c r="A412" s="36" t="s">
        <v>56</v>
      </c>
      <c r="E412" s="37" t="s">
        <v>558</v>
      </c>
    </row>
    <row r="413" spans="1:5" ht="51">
      <c r="A413" t="s">
        <v>58</v>
      </c>
      <c r="E413" s="35" t="s">
        <v>559</v>
      </c>
    </row>
    <row r="414" spans="1:16" ht="12.75">
      <c r="A414" s="25" t="s">
        <v>47</v>
      </c>
      <c r="B414" s="29" t="s">
        <v>560</v>
      </c>
      <c r="C414" s="29" t="s">
        <v>561</v>
      </c>
      <c r="D414" s="25" t="s">
        <v>70</v>
      </c>
      <c r="E414" s="30" t="s">
        <v>562</v>
      </c>
      <c r="F414" s="31" t="s">
        <v>84</v>
      </c>
      <c r="G414" s="32">
        <v>642.3</v>
      </c>
      <c r="H414" s="33">
        <v>0</v>
      </c>
      <c r="I414" s="33">
        <f>ROUND(ROUND(H414,2)*ROUND(G414,3),2)</f>
      </c>
      <c r="J414" s="31" t="s">
        <v>53</v>
      </c>
      <c r="O414">
        <f>(I414*21)/100</f>
      </c>
      <c r="P414" t="s">
        <v>23</v>
      </c>
    </row>
    <row r="415" spans="1:5" ht="38.25">
      <c r="A415" s="34" t="s">
        <v>54</v>
      </c>
      <c r="E415" s="35" t="s">
        <v>563</v>
      </c>
    </row>
    <row r="416" spans="1:5" ht="12.75">
      <c r="A416" s="36" t="s">
        <v>56</v>
      </c>
      <c r="E416" s="37" t="s">
        <v>564</v>
      </c>
    </row>
    <row r="417" spans="1:5" ht="51">
      <c r="A417" t="s">
        <v>58</v>
      </c>
      <c r="E417" s="35" t="s">
        <v>559</v>
      </c>
    </row>
    <row r="418" spans="1:16" ht="12.75">
      <c r="A418" s="25" t="s">
        <v>47</v>
      </c>
      <c r="B418" s="29" t="s">
        <v>565</v>
      </c>
      <c r="C418" s="29" t="s">
        <v>566</v>
      </c>
      <c r="D418" s="25" t="s">
        <v>70</v>
      </c>
      <c r="E418" s="30" t="s">
        <v>567</v>
      </c>
      <c r="F418" s="31" t="s">
        <v>84</v>
      </c>
      <c r="G418" s="32">
        <v>34</v>
      </c>
      <c r="H418" s="33">
        <v>0</v>
      </c>
      <c r="I418" s="33">
        <f>ROUND(ROUND(H418,2)*ROUND(G418,3),2)</f>
      </c>
      <c r="J418" s="31" t="s">
        <v>53</v>
      </c>
      <c r="O418">
        <f>(I418*21)/100</f>
      </c>
      <c r="P418" t="s">
        <v>23</v>
      </c>
    </row>
    <row r="419" spans="1:5" ht="51">
      <c r="A419" s="34" t="s">
        <v>54</v>
      </c>
      <c r="E419" s="35" t="s">
        <v>568</v>
      </c>
    </row>
    <row r="420" spans="1:5" ht="12.75">
      <c r="A420" s="36" t="s">
        <v>56</v>
      </c>
      <c r="E420" s="37" t="s">
        <v>569</v>
      </c>
    </row>
    <row r="421" spans="1:5" ht="51">
      <c r="A421" t="s">
        <v>58</v>
      </c>
      <c r="E421" s="35" t="s">
        <v>570</v>
      </c>
    </row>
    <row r="422" spans="1:16" ht="12.75">
      <c r="A422" s="25" t="s">
        <v>47</v>
      </c>
      <c r="B422" s="29" t="s">
        <v>571</v>
      </c>
      <c r="C422" s="29" t="s">
        <v>572</v>
      </c>
      <c r="D422" s="25" t="s">
        <v>70</v>
      </c>
      <c r="E422" s="30" t="s">
        <v>573</v>
      </c>
      <c r="F422" s="31" t="s">
        <v>84</v>
      </c>
      <c r="G422" s="32">
        <v>230.75</v>
      </c>
      <c r="H422" s="33">
        <v>0</v>
      </c>
      <c r="I422" s="33">
        <f>ROUND(ROUND(H422,2)*ROUND(G422,3),2)</f>
      </c>
      <c r="J422" s="31" t="s">
        <v>53</v>
      </c>
      <c r="O422">
        <f>(I422*21)/100</f>
      </c>
      <c r="P422" t="s">
        <v>23</v>
      </c>
    </row>
    <row r="423" spans="1:5" ht="102">
      <c r="A423" s="34" t="s">
        <v>54</v>
      </c>
      <c r="E423" s="35" t="s">
        <v>574</v>
      </c>
    </row>
    <row r="424" spans="1:5" ht="25.5">
      <c r="A424" s="36" t="s">
        <v>56</v>
      </c>
      <c r="E424" s="37" t="s">
        <v>575</v>
      </c>
    </row>
    <row r="425" spans="1:5" ht="51">
      <c r="A425" t="s">
        <v>58</v>
      </c>
      <c r="E425" s="35" t="s">
        <v>570</v>
      </c>
    </row>
    <row r="426" spans="1:16" ht="12.75">
      <c r="A426" s="25" t="s">
        <v>47</v>
      </c>
      <c r="B426" s="29" t="s">
        <v>576</v>
      </c>
      <c r="C426" s="29" t="s">
        <v>577</v>
      </c>
      <c r="D426" s="25" t="s">
        <v>70</v>
      </c>
      <c r="E426" s="30" t="s">
        <v>578</v>
      </c>
      <c r="F426" s="31" t="s">
        <v>84</v>
      </c>
      <c r="G426" s="32">
        <v>338</v>
      </c>
      <c r="H426" s="33">
        <v>0</v>
      </c>
      <c r="I426" s="33">
        <f>ROUND(ROUND(H426,2)*ROUND(G426,3),2)</f>
      </c>
      <c r="J426" s="31" t="s">
        <v>53</v>
      </c>
      <c r="O426">
        <f>(I426*21)/100</f>
      </c>
      <c r="P426" t="s">
        <v>23</v>
      </c>
    </row>
    <row r="427" spans="1:5" ht="38.25">
      <c r="A427" s="34" t="s">
        <v>54</v>
      </c>
      <c r="E427" s="35" t="s">
        <v>579</v>
      </c>
    </row>
    <row r="428" spans="1:5" ht="12.75">
      <c r="A428" s="36" t="s">
        <v>56</v>
      </c>
      <c r="E428" s="37" t="s">
        <v>580</v>
      </c>
    </row>
    <row r="429" spans="1:5" ht="140.25">
      <c r="A429" t="s">
        <v>58</v>
      </c>
      <c r="E429" s="35" t="s">
        <v>581</v>
      </c>
    </row>
    <row r="430" spans="1:16" ht="12.75">
      <c r="A430" s="25" t="s">
        <v>47</v>
      </c>
      <c r="B430" s="29" t="s">
        <v>582</v>
      </c>
      <c r="C430" s="29" t="s">
        <v>583</v>
      </c>
      <c r="D430" s="25" t="s">
        <v>70</v>
      </c>
      <c r="E430" s="30" t="s">
        <v>584</v>
      </c>
      <c r="F430" s="31" t="s">
        <v>84</v>
      </c>
      <c r="G430" s="32">
        <v>339.6</v>
      </c>
      <c r="H430" s="33">
        <v>0</v>
      </c>
      <c r="I430" s="33">
        <f>ROUND(ROUND(H430,2)*ROUND(G430,3),2)</f>
      </c>
      <c r="J430" s="31" t="s">
        <v>53</v>
      </c>
      <c r="O430">
        <f>(I430*21)/100</f>
      </c>
      <c r="P430" t="s">
        <v>23</v>
      </c>
    </row>
    <row r="431" spans="1:5" ht="38.25">
      <c r="A431" s="34" t="s">
        <v>54</v>
      </c>
      <c r="E431" s="35" t="s">
        <v>585</v>
      </c>
    </row>
    <row r="432" spans="1:5" ht="12.75">
      <c r="A432" s="36" t="s">
        <v>56</v>
      </c>
      <c r="E432" s="37" t="s">
        <v>586</v>
      </c>
    </row>
    <row r="433" spans="1:5" ht="140.25">
      <c r="A433" t="s">
        <v>58</v>
      </c>
      <c r="E433" s="35" t="s">
        <v>581</v>
      </c>
    </row>
    <row r="434" spans="1:16" ht="12.75">
      <c r="A434" s="25" t="s">
        <v>47</v>
      </c>
      <c r="B434" s="29" t="s">
        <v>587</v>
      </c>
      <c r="C434" s="29" t="s">
        <v>588</v>
      </c>
      <c r="D434" s="25" t="s">
        <v>70</v>
      </c>
      <c r="E434" s="30" t="s">
        <v>589</v>
      </c>
      <c r="F434" s="31" t="s">
        <v>84</v>
      </c>
      <c r="G434" s="32">
        <v>302.7</v>
      </c>
      <c r="H434" s="33">
        <v>0</v>
      </c>
      <c r="I434" s="33">
        <f>ROUND(ROUND(H434,2)*ROUND(G434,3),2)</f>
      </c>
      <c r="J434" s="31" t="s">
        <v>53</v>
      </c>
      <c r="O434">
        <f>(I434*21)/100</f>
      </c>
      <c r="P434" t="s">
        <v>23</v>
      </c>
    </row>
    <row r="435" spans="1:5" ht="38.25">
      <c r="A435" s="34" t="s">
        <v>54</v>
      </c>
      <c r="E435" s="35" t="s">
        <v>590</v>
      </c>
    </row>
    <row r="436" spans="1:5" ht="12.75">
      <c r="A436" s="36" t="s">
        <v>56</v>
      </c>
      <c r="E436" s="37" t="s">
        <v>591</v>
      </c>
    </row>
    <row r="437" spans="1:5" ht="140.25">
      <c r="A437" t="s">
        <v>58</v>
      </c>
      <c r="E437" s="35" t="s">
        <v>581</v>
      </c>
    </row>
    <row r="438" spans="1:16" ht="12.75">
      <c r="A438" s="25" t="s">
        <v>47</v>
      </c>
      <c r="B438" s="29" t="s">
        <v>592</v>
      </c>
      <c r="C438" s="29" t="s">
        <v>593</v>
      </c>
      <c r="D438" s="25" t="s">
        <v>70</v>
      </c>
      <c r="E438" s="30" t="s">
        <v>594</v>
      </c>
      <c r="F438" s="31" t="s">
        <v>84</v>
      </c>
      <c r="G438" s="32">
        <v>302.7</v>
      </c>
      <c r="H438" s="33">
        <v>0</v>
      </c>
      <c r="I438" s="33">
        <f>ROUND(ROUND(H438,2)*ROUND(G438,3),2)</f>
      </c>
      <c r="J438" s="31" t="s">
        <v>53</v>
      </c>
      <c r="O438">
        <f>(I438*21)/100</f>
      </c>
      <c r="P438" t="s">
        <v>23</v>
      </c>
    </row>
    <row r="439" spans="1:5" ht="38.25">
      <c r="A439" s="34" t="s">
        <v>54</v>
      </c>
      <c r="E439" s="35" t="s">
        <v>595</v>
      </c>
    </row>
    <row r="440" spans="1:5" ht="12.75">
      <c r="A440" s="36" t="s">
        <v>56</v>
      </c>
      <c r="E440" s="37" t="s">
        <v>591</v>
      </c>
    </row>
    <row r="441" spans="1:5" ht="140.25">
      <c r="A441" t="s">
        <v>58</v>
      </c>
      <c r="E441" s="35" t="s">
        <v>581</v>
      </c>
    </row>
    <row r="442" spans="1:16" ht="12.75">
      <c r="A442" s="25" t="s">
        <v>47</v>
      </c>
      <c r="B442" s="29" t="s">
        <v>596</v>
      </c>
      <c r="C442" s="29" t="s">
        <v>597</v>
      </c>
      <c r="D442" s="25" t="s">
        <v>70</v>
      </c>
      <c r="E442" s="30" t="s">
        <v>598</v>
      </c>
      <c r="F442" s="31" t="s">
        <v>84</v>
      </c>
      <c r="G442" s="32">
        <v>22.91</v>
      </c>
      <c r="H442" s="33">
        <v>0</v>
      </c>
      <c r="I442" s="33">
        <f>ROUND(ROUND(H442,2)*ROUND(G442,3),2)</f>
      </c>
      <c r="J442" s="31" t="s">
        <v>53</v>
      </c>
      <c r="O442">
        <f>(I442*21)/100</f>
      </c>
      <c r="P442" t="s">
        <v>23</v>
      </c>
    </row>
    <row r="443" spans="1:5" ht="63.75">
      <c r="A443" s="34" t="s">
        <v>54</v>
      </c>
      <c r="E443" s="35" t="s">
        <v>599</v>
      </c>
    </row>
    <row r="444" spans="1:5" ht="12.75">
      <c r="A444" s="36" t="s">
        <v>56</v>
      </c>
      <c r="E444" s="37" t="s">
        <v>600</v>
      </c>
    </row>
    <row r="445" spans="1:5" ht="153">
      <c r="A445" t="s">
        <v>58</v>
      </c>
      <c r="E445" s="35" t="s">
        <v>601</v>
      </c>
    </row>
    <row r="446" spans="1:16" ht="12.75">
      <c r="A446" s="25" t="s">
        <v>47</v>
      </c>
      <c r="B446" s="29" t="s">
        <v>602</v>
      </c>
      <c r="C446" s="29" t="s">
        <v>603</v>
      </c>
      <c r="D446" s="25" t="s">
        <v>70</v>
      </c>
      <c r="E446" s="30" t="s">
        <v>604</v>
      </c>
      <c r="F446" s="31" t="s">
        <v>84</v>
      </c>
      <c r="G446" s="32">
        <v>1.9</v>
      </c>
      <c r="H446" s="33">
        <v>0</v>
      </c>
      <c r="I446" s="33">
        <f>ROUND(ROUND(H446,2)*ROUND(G446,3),2)</f>
      </c>
      <c r="J446" s="31" t="s">
        <v>53</v>
      </c>
      <c r="O446">
        <f>(I446*21)/100</f>
      </c>
      <c r="P446" t="s">
        <v>23</v>
      </c>
    </row>
    <row r="447" spans="1:5" ht="63.75">
      <c r="A447" s="34" t="s">
        <v>54</v>
      </c>
      <c r="E447" s="35" t="s">
        <v>605</v>
      </c>
    </row>
    <row r="448" spans="1:5" ht="12.75">
      <c r="A448" s="36" t="s">
        <v>56</v>
      </c>
      <c r="E448" s="37" t="s">
        <v>606</v>
      </c>
    </row>
    <row r="449" spans="1:5" ht="153">
      <c r="A449" t="s">
        <v>58</v>
      </c>
      <c r="E449" s="35" t="s">
        <v>607</v>
      </c>
    </row>
    <row r="450" spans="1:16" ht="12.75">
      <c r="A450" s="25" t="s">
        <v>47</v>
      </c>
      <c r="B450" s="29" t="s">
        <v>608</v>
      </c>
      <c r="C450" s="29" t="s">
        <v>609</v>
      </c>
      <c r="D450" s="25" t="s">
        <v>70</v>
      </c>
      <c r="E450" s="30" t="s">
        <v>610</v>
      </c>
      <c r="F450" s="31" t="s">
        <v>84</v>
      </c>
      <c r="G450" s="32">
        <v>94.25</v>
      </c>
      <c r="H450" s="33">
        <v>0</v>
      </c>
      <c r="I450" s="33">
        <f>ROUND(ROUND(H450,2)*ROUND(G450,3),2)</f>
      </c>
      <c r="J450" s="31" t="s">
        <v>53</v>
      </c>
      <c r="O450">
        <f>(I450*21)/100</f>
      </c>
      <c r="P450" t="s">
        <v>23</v>
      </c>
    </row>
    <row r="451" spans="1:5" ht="38.25">
      <c r="A451" s="34" t="s">
        <v>54</v>
      </c>
      <c r="E451" s="35" t="s">
        <v>611</v>
      </c>
    </row>
    <row r="452" spans="1:5" ht="12.75">
      <c r="A452" s="36" t="s">
        <v>56</v>
      </c>
      <c r="E452" s="37" t="s">
        <v>612</v>
      </c>
    </row>
    <row r="453" spans="1:5" ht="153">
      <c r="A453" t="s">
        <v>58</v>
      </c>
      <c r="E453" s="35" t="s">
        <v>613</v>
      </c>
    </row>
    <row r="454" spans="1:16" ht="12.75">
      <c r="A454" s="25" t="s">
        <v>47</v>
      </c>
      <c r="B454" s="29" t="s">
        <v>614</v>
      </c>
      <c r="C454" s="29" t="s">
        <v>615</v>
      </c>
      <c r="D454" s="25" t="s">
        <v>70</v>
      </c>
      <c r="E454" s="30" t="s">
        <v>616</v>
      </c>
      <c r="F454" s="31" t="s">
        <v>84</v>
      </c>
      <c r="G454" s="32">
        <v>16.29</v>
      </c>
      <c r="H454" s="33">
        <v>0</v>
      </c>
      <c r="I454" s="33">
        <f>ROUND(ROUND(H454,2)*ROUND(G454,3),2)</f>
      </c>
      <c r="J454" s="31" t="s">
        <v>53</v>
      </c>
      <c r="O454">
        <f>(I454*21)/100</f>
      </c>
      <c r="P454" t="s">
        <v>23</v>
      </c>
    </row>
    <row r="455" spans="1:5" ht="76.5">
      <c r="A455" s="34" t="s">
        <v>54</v>
      </c>
      <c r="E455" s="35" t="s">
        <v>617</v>
      </c>
    </row>
    <row r="456" spans="1:5" ht="12.75">
      <c r="A456" s="36" t="s">
        <v>56</v>
      </c>
      <c r="E456" s="37" t="s">
        <v>618</v>
      </c>
    </row>
    <row r="457" spans="1:5" ht="89.25">
      <c r="A457" t="s">
        <v>58</v>
      </c>
      <c r="E457" s="35" t="s">
        <v>619</v>
      </c>
    </row>
    <row r="458" spans="1:16" ht="12.75">
      <c r="A458" s="25" t="s">
        <v>47</v>
      </c>
      <c r="B458" s="29" t="s">
        <v>620</v>
      </c>
      <c r="C458" s="29" t="s">
        <v>621</v>
      </c>
      <c r="D458" s="25" t="s">
        <v>70</v>
      </c>
      <c r="E458" s="30" t="s">
        <v>622</v>
      </c>
      <c r="F458" s="31" t="s">
        <v>84</v>
      </c>
      <c r="G458" s="32">
        <v>0.54</v>
      </c>
      <c r="H458" s="33">
        <v>0</v>
      </c>
      <c r="I458" s="33">
        <f>ROUND(ROUND(H458,2)*ROUND(G458,3),2)</f>
      </c>
      <c r="J458" s="31" t="s">
        <v>53</v>
      </c>
      <c r="O458">
        <f>(I458*21)/100</f>
      </c>
      <c r="P458" t="s">
        <v>23</v>
      </c>
    </row>
    <row r="459" spans="1:5" ht="76.5">
      <c r="A459" s="34" t="s">
        <v>54</v>
      </c>
      <c r="E459" s="35" t="s">
        <v>623</v>
      </c>
    </row>
    <row r="460" spans="1:5" ht="12.75">
      <c r="A460" s="36" t="s">
        <v>56</v>
      </c>
      <c r="E460" s="37" t="s">
        <v>624</v>
      </c>
    </row>
    <row r="461" spans="1:5" ht="89.25">
      <c r="A461" t="s">
        <v>58</v>
      </c>
      <c r="E461" s="35" t="s">
        <v>619</v>
      </c>
    </row>
    <row r="462" spans="1:18" ht="12.75" customHeight="1">
      <c r="A462" s="6" t="s">
        <v>45</v>
      </c>
      <c r="B462" s="6"/>
      <c r="C462" s="39" t="s">
        <v>625</v>
      </c>
      <c r="D462" s="6"/>
      <c r="E462" s="27" t="s">
        <v>626</v>
      </c>
      <c r="F462" s="6"/>
      <c r="G462" s="6"/>
      <c r="H462" s="6"/>
      <c r="I462" s="40">
        <f>0+Q462</f>
      </c>
      <c r="J462" s="6"/>
      <c r="O462">
        <f>0+R462</f>
      </c>
      <c r="Q462">
        <f>0+I463+I467+I471+I475+I479+I483+I487+I491+I495+I499</f>
      </c>
      <c r="R462">
        <f>0+O463+O467+O471+O475+O479+O483+O487+O491+O495+O499</f>
      </c>
    </row>
    <row r="463" spans="1:16" ht="25.5">
      <c r="A463" s="25" t="s">
        <v>47</v>
      </c>
      <c r="B463" s="29" t="s">
        <v>627</v>
      </c>
      <c r="C463" s="29" t="s">
        <v>628</v>
      </c>
      <c r="D463" s="25" t="s">
        <v>70</v>
      </c>
      <c r="E463" s="30" t="s">
        <v>629</v>
      </c>
      <c r="F463" s="31" t="s">
        <v>84</v>
      </c>
      <c r="G463" s="32">
        <v>278.046</v>
      </c>
      <c r="H463" s="33">
        <v>0</v>
      </c>
      <c r="I463" s="33">
        <f>ROUND(ROUND(H463,2)*ROUND(G463,3),2)</f>
      </c>
      <c r="J463" s="31" t="s">
        <v>53</v>
      </c>
      <c r="O463">
        <f>(I463*21)/100</f>
      </c>
      <c r="P463" t="s">
        <v>23</v>
      </c>
    </row>
    <row r="464" spans="1:5" ht="165.75">
      <c r="A464" s="34" t="s">
        <v>54</v>
      </c>
      <c r="E464" s="35" t="s">
        <v>630</v>
      </c>
    </row>
    <row r="465" spans="1:5" ht="51">
      <c r="A465" s="36" t="s">
        <v>56</v>
      </c>
      <c r="E465" s="37" t="s">
        <v>631</v>
      </c>
    </row>
    <row r="466" spans="1:5" ht="191.25">
      <c r="A466" t="s">
        <v>58</v>
      </c>
      <c r="E466" s="35" t="s">
        <v>632</v>
      </c>
    </row>
    <row r="467" spans="1:16" ht="25.5">
      <c r="A467" s="25" t="s">
        <v>47</v>
      </c>
      <c r="B467" s="29" t="s">
        <v>633</v>
      </c>
      <c r="C467" s="29" t="s">
        <v>634</v>
      </c>
      <c r="D467" s="25" t="s">
        <v>70</v>
      </c>
      <c r="E467" s="30" t="s">
        <v>635</v>
      </c>
      <c r="F467" s="31" t="s">
        <v>84</v>
      </c>
      <c r="G467" s="32">
        <v>242.92</v>
      </c>
      <c r="H467" s="33">
        <v>0</v>
      </c>
      <c r="I467" s="33">
        <f>ROUND(ROUND(H467,2)*ROUND(G467,3),2)</f>
      </c>
      <c r="J467" s="31" t="s">
        <v>53</v>
      </c>
      <c r="O467">
        <f>(I467*21)/100</f>
      </c>
      <c r="P467" t="s">
        <v>23</v>
      </c>
    </row>
    <row r="468" spans="1:5" ht="89.25">
      <c r="A468" s="34" t="s">
        <v>54</v>
      </c>
      <c r="E468" s="35" t="s">
        <v>636</v>
      </c>
    </row>
    <row r="469" spans="1:5" ht="25.5">
      <c r="A469" s="36" t="s">
        <v>56</v>
      </c>
      <c r="E469" s="37" t="s">
        <v>637</v>
      </c>
    </row>
    <row r="470" spans="1:5" ht="191.25">
      <c r="A470" t="s">
        <v>58</v>
      </c>
      <c r="E470" s="35" t="s">
        <v>632</v>
      </c>
    </row>
    <row r="471" spans="1:16" ht="12.75">
      <c r="A471" s="25" t="s">
        <v>47</v>
      </c>
      <c r="B471" s="29" t="s">
        <v>638</v>
      </c>
      <c r="C471" s="29" t="s">
        <v>639</v>
      </c>
      <c r="D471" s="25" t="s">
        <v>70</v>
      </c>
      <c r="E471" s="30" t="s">
        <v>640</v>
      </c>
      <c r="F471" s="31" t="s">
        <v>84</v>
      </c>
      <c r="G471" s="32">
        <v>191</v>
      </c>
      <c r="H471" s="33">
        <v>0</v>
      </c>
      <c r="I471" s="33">
        <f>ROUND(ROUND(H471,2)*ROUND(G471,3),2)</f>
      </c>
      <c r="J471" s="31" t="s">
        <v>53</v>
      </c>
      <c r="O471">
        <f>(I471*21)/100</f>
      </c>
      <c r="P471" t="s">
        <v>23</v>
      </c>
    </row>
    <row r="472" spans="1:5" ht="51">
      <c r="A472" s="34" t="s">
        <v>54</v>
      </c>
      <c r="E472" s="35" t="s">
        <v>641</v>
      </c>
    </row>
    <row r="473" spans="1:5" ht="12.75">
      <c r="A473" s="36" t="s">
        <v>56</v>
      </c>
      <c r="E473" s="37" t="s">
        <v>642</v>
      </c>
    </row>
    <row r="474" spans="1:5" ht="191.25">
      <c r="A474" t="s">
        <v>58</v>
      </c>
      <c r="E474" s="35" t="s">
        <v>632</v>
      </c>
    </row>
    <row r="475" spans="1:16" ht="12.75">
      <c r="A475" s="25" t="s">
        <v>47</v>
      </c>
      <c r="B475" s="29" t="s">
        <v>643</v>
      </c>
      <c r="C475" s="29" t="s">
        <v>644</v>
      </c>
      <c r="D475" s="25" t="s">
        <v>70</v>
      </c>
      <c r="E475" s="30" t="s">
        <v>645</v>
      </c>
      <c r="F475" s="31" t="s">
        <v>84</v>
      </c>
      <c r="G475" s="32">
        <v>44.1</v>
      </c>
      <c r="H475" s="33">
        <v>0</v>
      </c>
      <c r="I475" s="33">
        <f>ROUND(ROUND(H475,2)*ROUND(G475,3),2)</f>
      </c>
      <c r="J475" s="31" t="s">
        <v>53</v>
      </c>
      <c r="O475">
        <f>(I475*21)/100</f>
      </c>
      <c r="P475" t="s">
        <v>23</v>
      </c>
    </row>
    <row r="476" spans="1:5" ht="51">
      <c r="A476" s="34" t="s">
        <v>54</v>
      </c>
      <c r="E476" s="35" t="s">
        <v>646</v>
      </c>
    </row>
    <row r="477" spans="1:5" ht="12.75">
      <c r="A477" s="36" t="s">
        <v>56</v>
      </c>
      <c r="E477" s="37" t="s">
        <v>647</v>
      </c>
    </row>
    <row r="478" spans="1:5" ht="38.25">
      <c r="A478" t="s">
        <v>58</v>
      </c>
      <c r="E478" s="35" t="s">
        <v>648</v>
      </c>
    </row>
    <row r="479" spans="1:16" ht="12.75">
      <c r="A479" s="25" t="s">
        <v>47</v>
      </c>
      <c r="B479" s="29" t="s">
        <v>649</v>
      </c>
      <c r="C479" s="29" t="s">
        <v>650</v>
      </c>
      <c r="D479" s="25" t="s">
        <v>70</v>
      </c>
      <c r="E479" s="30" t="s">
        <v>651</v>
      </c>
      <c r="F479" s="31" t="s">
        <v>84</v>
      </c>
      <c r="G479" s="32">
        <v>118.42</v>
      </c>
      <c r="H479" s="33">
        <v>0</v>
      </c>
      <c r="I479" s="33">
        <f>ROUND(ROUND(H479,2)*ROUND(G479,3),2)</f>
      </c>
      <c r="J479" s="31" t="s">
        <v>53</v>
      </c>
      <c r="O479">
        <f>(I479*21)/100</f>
      </c>
      <c r="P479" t="s">
        <v>23</v>
      </c>
    </row>
    <row r="480" spans="1:5" ht="38.25">
      <c r="A480" s="34" t="s">
        <v>54</v>
      </c>
      <c r="E480" s="35" t="s">
        <v>652</v>
      </c>
    </row>
    <row r="481" spans="1:5" ht="12.75">
      <c r="A481" s="36" t="s">
        <v>56</v>
      </c>
      <c r="E481" s="37" t="s">
        <v>653</v>
      </c>
    </row>
    <row r="482" spans="1:5" ht="38.25">
      <c r="A482" t="s">
        <v>58</v>
      </c>
      <c r="E482" s="35" t="s">
        <v>648</v>
      </c>
    </row>
    <row r="483" spans="1:16" ht="12.75">
      <c r="A483" s="25" t="s">
        <v>47</v>
      </c>
      <c r="B483" s="29" t="s">
        <v>654</v>
      </c>
      <c r="C483" s="29" t="s">
        <v>655</v>
      </c>
      <c r="D483" s="25" t="s">
        <v>50</v>
      </c>
      <c r="E483" s="30" t="s">
        <v>656</v>
      </c>
      <c r="F483" s="31" t="s">
        <v>84</v>
      </c>
      <c r="G483" s="32">
        <v>277.07</v>
      </c>
      <c r="H483" s="33">
        <v>0</v>
      </c>
      <c r="I483" s="33">
        <f>ROUND(ROUND(H483,2)*ROUND(G483,3),2)</f>
      </c>
      <c r="J483" s="31" t="s">
        <v>53</v>
      </c>
      <c r="O483">
        <f>(I483*21)/100</f>
      </c>
      <c r="P483" t="s">
        <v>23</v>
      </c>
    </row>
    <row r="484" spans="1:5" ht="89.25">
      <c r="A484" s="34" t="s">
        <v>54</v>
      </c>
      <c r="E484" s="35" t="s">
        <v>657</v>
      </c>
    </row>
    <row r="485" spans="1:5" ht="25.5">
      <c r="A485" s="36" t="s">
        <v>56</v>
      </c>
      <c r="E485" s="37" t="s">
        <v>658</v>
      </c>
    </row>
    <row r="486" spans="1:5" ht="38.25">
      <c r="A486" t="s">
        <v>58</v>
      </c>
      <c r="E486" s="35" t="s">
        <v>648</v>
      </c>
    </row>
    <row r="487" spans="1:16" ht="12.75">
      <c r="A487" s="25" t="s">
        <v>47</v>
      </c>
      <c r="B487" s="29" t="s">
        <v>659</v>
      </c>
      <c r="C487" s="29" t="s">
        <v>655</v>
      </c>
      <c r="D487" s="25" t="s">
        <v>61</v>
      </c>
      <c r="E487" s="30" t="s">
        <v>656</v>
      </c>
      <c r="F487" s="31" t="s">
        <v>84</v>
      </c>
      <c r="G487" s="32">
        <v>382</v>
      </c>
      <c r="H487" s="33">
        <v>0</v>
      </c>
      <c r="I487" s="33">
        <f>ROUND(ROUND(H487,2)*ROUND(G487,3),2)</f>
      </c>
      <c r="J487" s="31" t="s">
        <v>53</v>
      </c>
      <c r="O487">
        <f>(I487*21)/100</f>
      </c>
      <c r="P487" t="s">
        <v>23</v>
      </c>
    </row>
    <row r="488" spans="1:5" ht="38.25">
      <c r="A488" s="34" t="s">
        <v>54</v>
      </c>
      <c r="E488" s="35" t="s">
        <v>660</v>
      </c>
    </row>
    <row r="489" spans="1:5" ht="12.75">
      <c r="A489" s="36" t="s">
        <v>56</v>
      </c>
      <c r="E489" s="37" t="s">
        <v>661</v>
      </c>
    </row>
    <row r="490" spans="1:5" ht="38.25">
      <c r="A490" t="s">
        <v>58</v>
      </c>
      <c r="E490" s="35" t="s">
        <v>648</v>
      </c>
    </row>
    <row r="491" spans="1:16" ht="12.75">
      <c r="A491" s="25" t="s">
        <v>47</v>
      </c>
      <c r="B491" s="29" t="s">
        <v>662</v>
      </c>
      <c r="C491" s="29" t="s">
        <v>663</v>
      </c>
      <c r="D491" s="25" t="s">
        <v>50</v>
      </c>
      <c r="E491" s="30" t="s">
        <v>664</v>
      </c>
      <c r="F491" s="31" t="s">
        <v>84</v>
      </c>
      <c r="G491" s="32">
        <v>65.1</v>
      </c>
      <c r="H491" s="33">
        <v>0</v>
      </c>
      <c r="I491" s="33">
        <f>ROUND(ROUND(H491,2)*ROUND(G491,3),2)</f>
      </c>
      <c r="J491" s="31" t="s">
        <v>53</v>
      </c>
      <c r="O491">
        <f>(I491*21)/100</f>
      </c>
      <c r="P491" t="s">
        <v>23</v>
      </c>
    </row>
    <row r="492" spans="1:5" ht="38.25">
      <c r="A492" s="34" t="s">
        <v>54</v>
      </c>
      <c r="E492" s="35" t="s">
        <v>665</v>
      </c>
    </row>
    <row r="493" spans="1:5" ht="12.75">
      <c r="A493" s="36" t="s">
        <v>56</v>
      </c>
      <c r="E493" s="37" t="s">
        <v>666</v>
      </c>
    </row>
    <row r="494" spans="1:5" ht="51">
      <c r="A494" t="s">
        <v>58</v>
      </c>
      <c r="E494" s="35" t="s">
        <v>667</v>
      </c>
    </row>
    <row r="495" spans="1:16" ht="12.75">
      <c r="A495" s="25" t="s">
        <v>47</v>
      </c>
      <c r="B495" s="29" t="s">
        <v>668</v>
      </c>
      <c r="C495" s="29" t="s">
        <v>663</v>
      </c>
      <c r="D495" s="25" t="s">
        <v>61</v>
      </c>
      <c r="E495" s="30" t="s">
        <v>664</v>
      </c>
      <c r="F495" s="31" t="s">
        <v>84</v>
      </c>
      <c r="G495" s="32">
        <v>52.72</v>
      </c>
      <c r="H495" s="33">
        <v>0</v>
      </c>
      <c r="I495" s="33">
        <f>ROUND(ROUND(H495,2)*ROUND(G495,3),2)</f>
      </c>
      <c r="J495" s="31" t="s">
        <v>53</v>
      </c>
      <c r="O495">
        <f>(I495*21)/100</f>
      </c>
      <c r="P495" t="s">
        <v>23</v>
      </c>
    </row>
    <row r="496" spans="1:5" ht="63.75">
      <c r="A496" s="34" t="s">
        <v>54</v>
      </c>
      <c r="E496" s="35" t="s">
        <v>669</v>
      </c>
    </row>
    <row r="497" spans="1:5" ht="12.75">
      <c r="A497" s="36" t="s">
        <v>56</v>
      </c>
      <c r="E497" s="37" t="s">
        <v>670</v>
      </c>
    </row>
    <row r="498" spans="1:5" ht="51">
      <c r="A498" t="s">
        <v>58</v>
      </c>
      <c r="E498" s="35" t="s">
        <v>667</v>
      </c>
    </row>
    <row r="499" spans="1:16" ht="12.75">
      <c r="A499" s="25" t="s">
        <v>47</v>
      </c>
      <c r="B499" s="29" t="s">
        <v>671</v>
      </c>
      <c r="C499" s="29" t="s">
        <v>663</v>
      </c>
      <c r="D499" s="25" t="s">
        <v>65</v>
      </c>
      <c r="E499" s="30" t="s">
        <v>664</v>
      </c>
      <c r="F499" s="31" t="s">
        <v>84</v>
      </c>
      <c r="G499" s="32">
        <v>1.6</v>
      </c>
      <c r="H499" s="33">
        <v>0</v>
      </c>
      <c r="I499" s="33">
        <f>ROUND(ROUND(H499,2)*ROUND(G499,3),2)</f>
      </c>
      <c r="J499" s="31" t="s">
        <v>53</v>
      </c>
      <c r="O499">
        <f>(I499*21)/100</f>
      </c>
      <c r="P499" t="s">
        <v>23</v>
      </c>
    </row>
    <row r="500" spans="1:5" ht="38.25">
      <c r="A500" s="34" t="s">
        <v>54</v>
      </c>
      <c r="E500" s="35" t="s">
        <v>672</v>
      </c>
    </row>
    <row r="501" spans="1:5" ht="12.75">
      <c r="A501" s="36" t="s">
        <v>56</v>
      </c>
      <c r="E501" s="37" t="s">
        <v>673</v>
      </c>
    </row>
    <row r="502" spans="1:5" ht="51">
      <c r="A502" t="s">
        <v>58</v>
      </c>
      <c r="E502" s="35" t="s">
        <v>667</v>
      </c>
    </row>
    <row r="503" spans="1:18" ht="12.75" customHeight="1">
      <c r="A503" s="6" t="s">
        <v>45</v>
      </c>
      <c r="B503" s="6"/>
      <c r="C503" s="39" t="s">
        <v>674</v>
      </c>
      <c r="D503" s="6"/>
      <c r="E503" s="27" t="s">
        <v>675</v>
      </c>
      <c r="F503" s="6"/>
      <c r="G503" s="6"/>
      <c r="H503" s="6"/>
      <c r="I503" s="40">
        <f>0+Q503</f>
      </c>
      <c r="J503" s="6"/>
      <c r="O503">
        <f>0+R503</f>
      </c>
      <c r="Q503">
        <f>0+I504+I508+I512+I516+I520+I524+I528+I532</f>
      </c>
      <c r="R503">
        <f>0+O504+O508+O512+O516+O520+O524+O528+O532</f>
      </c>
    </row>
    <row r="504" spans="1:16" ht="12.75">
      <c r="A504" s="25" t="s">
        <v>47</v>
      </c>
      <c r="B504" s="29" t="s">
        <v>676</v>
      </c>
      <c r="C504" s="29" t="s">
        <v>677</v>
      </c>
      <c r="D504" s="25" t="s">
        <v>70</v>
      </c>
      <c r="E504" s="30" t="s">
        <v>678</v>
      </c>
      <c r="F504" s="31" t="s">
        <v>153</v>
      </c>
      <c r="G504" s="32">
        <v>14.7</v>
      </c>
      <c r="H504" s="33">
        <v>0</v>
      </c>
      <c r="I504" s="33">
        <f>ROUND(ROUND(H504,2)*ROUND(G504,3),2)</f>
      </c>
      <c r="J504" s="31" t="s">
        <v>53</v>
      </c>
      <c r="O504">
        <f>(I504*21)/100</f>
      </c>
      <c r="P504" t="s">
        <v>23</v>
      </c>
    </row>
    <row r="505" spans="1:5" ht="63.75">
      <c r="A505" s="34" t="s">
        <v>54</v>
      </c>
      <c r="E505" s="35" t="s">
        <v>679</v>
      </c>
    </row>
    <row r="506" spans="1:5" ht="12.75">
      <c r="A506" s="36" t="s">
        <v>56</v>
      </c>
      <c r="E506" s="37" t="s">
        <v>680</v>
      </c>
    </row>
    <row r="507" spans="1:5" ht="255">
      <c r="A507" t="s">
        <v>58</v>
      </c>
      <c r="E507" s="35" t="s">
        <v>681</v>
      </c>
    </row>
    <row r="508" spans="1:16" ht="12.75">
      <c r="A508" s="25" t="s">
        <v>47</v>
      </c>
      <c r="B508" s="29" t="s">
        <v>682</v>
      </c>
      <c r="C508" s="29" t="s">
        <v>683</v>
      </c>
      <c r="D508" s="25" t="s">
        <v>70</v>
      </c>
      <c r="E508" s="30" t="s">
        <v>684</v>
      </c>
      <c r="F508" s="31" t="s">
        <v>153</v>
      </c>
      <c r="G508" s="32">
        <v>40.2</v>
      </c>
      <c r="H508" s="33">
        <v>0</v>
      </c>
      <c r="I508" s="33">
        <f>ROUND(ROUND(H508,2)*ROUND(G508,3),2)</f>
      </c>
      <c r="J508" s="31" t="s">
        <v>53</v>
      </c>
      <c r="O508">
        <f>(I508*21)/100</f>
      </c>
      <c r="P508" t="s">
        <v>23</v>
      </c>
    </row>
    <row r="509" spans="1:5" ht="63.75">
      <c r="A509" s="34" t="s">
        <v>54</v>
      </c>
      <c r="E509" s="35" t="s">
        <v>685</v>
      </c>
    </row>
    <row r="510" spans="1:5" ht="12.75">
      <c r="A510" s="36" t="s">
        <v>56</v>
      </c>
      <c r="E510" s="37" t="s">
        <v>686</v>
      </c>
    </row>
    <row r="511" spans="1:5" ht="242.25">
      <c r="A511" t="s">
        <v>58</v>
      </c>
      <c r="E511" s="35" t="s">
        <v>687</v>
      </c>
    </row>
    <row r="512" spans="1:16" ht="12.75">
      <c r="A512" s="25" t="s">
        <v>47</v>
      </c>
      <c r="B512" s="29" t="s">
        <v>688</v>
      </c>
      <c r="C512" s="29" t="s">
        <v>689</v>
      </c>
      <c r="D512" s="25" t="s">
        <v>70</v>
      </c>
      <c r="E512" s="30" t="s">
        <v>690</v>
      </c>
      <c r="F512" s="31" t="s">
        <v>153</v>
      </c>
      <c r="G512" s="32">
        <v>10</v>
      </c>
      <c r="H512" s="33">
        <v>0</v>
      </c>
      <c r="I512" s="33">
        <f>ROUND(ROUND(H512,2)*ROUND(G512,3),2)</f>
      </c>
      <c r="J512" s="31" t="s">
        <v>53</v>
      </c>
      <c r="O512">
        <f>(I512*21)/100</f>
      </c>
      <c r="P512" t="s">
        <v>23</v>
      </c>
    </row>
    <row r="513" spans="1:5" ht="51">
      <c r="A513" s="34" t="s">
        <v>54</v>
      </c>
      <c r="E513" s="35" t="s">
        <v>691</v>
      </c>
    </row>
    <row r="514" spans="1:5" ht="12.75">
      <c r="A514" s="36" t="s">
        <v>56</v>
      </c>
      <c r="E514" s="37" t="s">
        <v>692</v>
      </c>
    </row>
    <row r="515" spans="1:5" ht="242.25">
      <c r="A515" t="s">
        <v>58</v>
      </c>
      <c r="E515" s="35" t="s">
        <v>693</v>
      </c>
    </row>
    <row r="516" spans="1:16" ht="12.75">
      <c r="A516" s="25" t="s">
        <v>47</v>
      </c>
      <c r="B516" s="29" t="s">
        <v>694</v>
      </c>
      <c r="C516" s="29" t="s">
        <v>695</v>
      </c>
      <c r="D516" s="25" t="s">
        <v>50</v>
      </c>
      <c r="E516" s="30" t="s">
        <v>696</v>
      </c>
      <c r="F516" s="31" t="s">
        <v>153</v>
      </c>
      <c r="G516" s="32">
        <v>3</v>
      </c>
      <c r="H516" s="33">
        <v>0</v>
      </c>
      <c r="I516" s="33">
        <f>ROUND(ROUND(H516,2)*ROUND(G516,3),2)</f>
      </c>
      <c r="J516" s="31" t="s">
        <v>53</v>
      </c>
      <c r="O516">
        <f>(I516*21)/100</f>
      </c>
      <c r="P516" t="s">
        <v>23</v>
      </c>
    </row>
    <row r="517" spans="1:5" ht="51">
      <c r="A517" s="34" t="s">
        <v>54</v>
      </c>
      <c r="E517" s="35" t="s">
        <v>697</v>
      </c>
    </row>
    <row r="518" spans="1:5" ht="12.75">
      <c r="A518" s="36" t="s">
        <v>56</v>
      </c>
      <c r="E518" s="37" t="s">
        <v>698</v>
      </c>
    </row>
    <row r="519" spans="1:5" ht="242.25">
      <c r="A519" t="s">
        <v>58</v>
      </c>
      <c r="E519" s="35" t="s">
        <v>693</v>
      </c>
    </row>
    <row r="520" spans="1:16" ht="12.75">
      <c r="A520" s="25" t="s">
        <v>47</v>
      </c>
      <c r="B520" s="29" t="s">
        <v>699</v>
      </c>
      <c r="C520" s="29" t="s">
        <v>695</v>
      </c>
      <c r="D520" s="25" t="s">
        <v>61</v>
      </c>
      <c r="E520" s="30" t="s">
        <v>696</v>
      </c>
      <c r="F520" s="31" t="s">
        <v>153</v>
      </c>
      <c r="G520" s="32">
        <v>43</v>
      </c>
      <c r="H520" s="33">
        <v>0</v>
      </c>
      <c r="I520" s="33">
        <f>ROUND(ROUND(H520,2)*ROUND(G520,3),2)</f>
      </c>
      <c r="J520" s="31" t="s">
        <v>53</v>
      </c>
      <c r="O520">
        <f>(I520*21)/100</f>
      </c>
      <c r="P520" t="s">
        <v>23</v>
      </c>
    </row>
    <row r="521" spans="1:5" ht="38.25">
      <c r="A521" s="34" t="s">
        <v>54</v>
      </c>
      <c r="E521" s="35" t="s">
        <v>700</v>
      </c>
    </row>
    <row r="522" spans="1:5" ht="12.75">
      <c r="A522" s="36" t="s">
        <v>56</v>
      </c>
      <c r="E522" s="37" t="s">
        <v>701</v>
      </c>
    </row>
    <row r="523" spans="1:5" ht="242.25">
      <c r="A523" t="s">
        <v>58</v>
      </c>
      <c r="E523" s="35" t="s">
        <v>693</v>
      </c>
    </row>
    <row r="524" spans="1:16" ht="12.75">
      <c r="A524" s="25" t="s">
        <v>47</v>
      </c>
      <c r="B524" s="29" t="s">
        <v>702</v>
      </c>
      <c r="C524" s="29" t="s">
        <v>703</v>
      </c>
      <c r="D524" s="25" t="s">
        <v>70</v>
      </c>
      <c r="E524" s="30" t="s">
        <v>704</v>
      </c>
      <c r="F524" s="31" t="s">
        <v>72</v>
      </c>
      <c r="G524" s="32">
        <v>3</v>
      </c>
      <c r="H524" s="33">
        <v>0</v>
      </c>
      <c r="I524" s="33">
        <f>ROUND(ROUND(H524,2)*ROUND(G524,3),2)</f>
      </c>
      <c r="J524" s="31" t="s">
        <v>53</v>
      </c>
      <c r="O524">
        <f>(I524*21)/100</f>
      </c>
      <c r="P524" t="s">
        <v>23</v>
      </c>
    </row>
    <row r="525" spans="1:5" ht="63.75">
      <c r="A525" s="34" t="s">
        <v>54</v>
      </c>
      <c r="E525" s="35" t="s">
        <v>705</v>
      </c>
    </row>
    <row r="526" spans="1:5" ht="12.75">
      <c r="A526" s="36" t="s">
        <v>56</v>
      </c>
      <c r="E526" s="37" t="s">
        <v>698</v>
      </c>
    </row>
    <row r="527" spans="1:5" ht="76.5">
      <c r="A527" t="s">
        <v>58</v>
      </c>
      <c r="E527" s="35" t="s">
        <v>706</v>
      </c>
    </row>
    <row r="528" spans="1:16" ht="12.75">
      <c r="A528" s="25" t="s">
        <v>47</v>
      </c>
      <c r="B528" s="29" t="s">
        <v>707</v>
      </c>
      <c r="C528" s="29" t="s">
        <v>708</v>
      </c>
      <c r="D528" s="25" t="s">
        <v>70</v>
      </c>
      <c r="E528" s="30" t="s">
        <v>709</v>
      </c>
      <c r="F528" s="31" t="s">
        <v>72</v>
      </c>
      <c r="G528" s="32">
        <v>1</v>
      </c>
      <c r="H528" s="33">
        <v>0</v>
      </c>
      <c r="I528" s="33">
        <f>ROUND(ROUND(H528,2)*ROUND(G528,3),2)</f>
      </c>
      <c r="J528" s="31" t="s">
        <v>53</v>
      </c>
      <c r="O528">
        <f>(I528*21)/100</f>
      </c>
      <c r="P528" t="s">
        <v>23</v>
      </c>
    </row>
    <row r="529" spans="1:5" ht="63.75">
      <c r="A529" s="34" t="s">
        <v>54</v>
      </c>
      <c r="E529" s="35" t="s">
        <v>710</v>
      </c>
    </row>
    <row r="530" spans="1:5" ht="12.75">
      <c r="A530" s="36" t="s">
        <v>56</v>
      </c>
      <c r="E530" s="37" t="s">
        <v>74</v>
      </c>
    </row>
    <row r="531" spans="1:5" ht="25.5">
      <c r="A531" t="s">
        <v>58</v>
      </c>
      <c r="E531" s="35" t="s">
        <v>711</v>
      </c>
    </row>
    <row r="532" spans="1:16" ht="12.75">
      <c r="A532" s="25" t="s">
        <v>47</v>
      </c>
      <c r="B532" s="29" t="s">
        <v>712</v>
      </c>
      <c r="C532" s="29" t="s">
        <v>713</v>
      </c>
      <c r="D532" s="25" t="s">
        <v>70</v>
      </c>
      <c r="E532" s="30" t="s">
        <v>714</v>
      </c>
      <c r="F532" s="31" t="s">
        <v>72</v>
      </c>
      <c r="G532" s="32">
        <v>4</v>
      </c>
      <c r="H532" s="33">
        <v>0</v>
      </c>
      <c r="I532" s="33">
        <f>ROUND(ROUND(H532,2)*ROUND(G532,3),2)</f>
      </c>
      <c r="J532" s="31" t="s">
        <v>53</v>
      </c>
      <c r="O532">
        <f>(I532*21)/100</f>
      </c>
      <c r="P532" t="s">
        <v>23</v>
      </c>
    </row>
    <row r="533" spans="1:5" ht="51">
      <c r="A533" s="34" t="s">
        <v>54</v>
      </c>
      <c r="E533" s="35" t="s">
        <v>715</v>
      </c>
    </row>
    <row r="534" spans="1:5" ht="12.75">
      <c r="A534" s="36" t="s">
        <v>56</v>
      </c>
      <c r="E534" s="37" t="s">
        <v>716</v>
      </c>
    </row>
    <row r="535" spans="1:5" ht="38.25">
      <c r="A535" t="s">
        <v>58</v>
      </c>
      <c r="E535" s="35" t="s">
        <v>717</v>
      </c>
    </row>
    <row r="536" spans="1:18" ht="12.75" customHeight="1">
      <c r="A536" s="6" t="s">
        <v>45</v>
      </c>
      <c r="B536" s="6"/>
      <c r="C536" s="39" t="s">
        <v>40</v>
      </c>
      <c r="D536" s="6"/>
      <c r="E536" s="27" t="s">
        <v>718</v>
      </c>
      <c r="F536" s="6"/>
      <c r="G536" s="6"/>
      <c r="H536" s="6"/>
      <c r="I536" s="40">
        <f>0+Q536</f>
      </c>
      <c r="J536" s="6"/>
      <c r="O536">
        <f>0+R536</f>
      </c>
      <c r="Q536">
        <f>0+I537+I541+I545+I549+I553+I557+I561+I565+I569+I573+I577+I581+I585+I589+I593+I597+I601+I605+I609+I613+I617+I621+I625+I629+I633+I637+I641+I645+I649+I653+I657+I661+I665+I669+I673+I677+I681+I685</f>
      </c>
      <c r="R536">
        <f>0+O537+O541+O545+O549+O553+O557+O561+O565+O569+O573+O577+O581+O585+O589+O593+O597+O601+O605+O609+O613+O617+O621+O625+O629+O633+O637+O641+O645+O649+O653+O657+O661+O665+O669+O673+O677+O681+O685</f>
      </c>
    </row>
    <row r="537" spans="1:16" ht="12.75">
      <c r="A537" s="25" t="s">
        <v>47</v>
      </c>
      <c r="B537" s="29" t="s">
        <v>719</v>
      </c>
      <c r="C537" s="29" t="s">
        <v>720</v>
      </c>
      <c r="D537" s="25" t="s">
        <v>70</v>
      </c>
      <c r="E537" s="30" t="s">
        <v>721</v>
      </c>
      <c r="F537" s="31" t="s">
        <v>153</v>
      </c>
      <c r="G537" s="32">
        <v>15.933</v>
      </c>
      <c r="H537" s="33">
        <v>0</v>
      </c>
      <c r="I537" s="33">
        <f>ROUND(ROUND(H537,2)*ROUND(G537,3),2)</f>
      </c>
      <c r="J537" s="31" t="s">
        <v>53</v>
      </c>
      <c r="O537">
        <f>(I537*21)/100</f>
      </c>
      <c r="P537" t="s">
        <v>23</v>
      </c>
    </row>
    <row r="538" spans="1:5" ht="369.75">
      <c r="A538" s="34" t="s">
        <v>54</v>
      </c>
      <c r="E538" s="35" t="s">
        <v>722</v>
      </c>
    </row>
    <row r="539" spans="1:5" ht="12.75">
      <c r="A539" s="36" t="s">
        <v>56</v>
      </c>
      <c r="E539" s="37" t="s">
        <v>723</v>
      </c>
    </row>
    <row r="540" spans="1:5" ht="63.75">
      <c r="A540" t="s">
        <v>58</v>
      </c>
      <c r="E540" s="35" t="s">
        <v>724</v>
      </c>
    </row>
    <row r="541" spans="1:16" ht="12.75">
      <c r="A541" s="25" t="s">
        <v>47</v>
      </c>
      <c r="B541" s="29" t="s">
        <v>725</v>
      </c>
      <c r="C541" s="29" t="s">
        <v>726</v>
      </c>
      <c r="D541" s="25" t="s">
        <v>70</v>
      </c>
      <c r="E541" s="30" t="s">
        <v>727</v>
      </c>
      <c r="F541" s="31" t="s">
        <v>153</v>
      </c>
      <c r="G541" s="32">
        <v>41.4</v>
      </c>
      <c r="H541" s="33">
        <v>0</v>
      </c>
      <c r="I541" s="33">
        <f>ROUND(ROUND(H541,2)*ROUND(G541,3),2)</f>
      </c>
      <c r="J541" s="31" t="s">
        <v>53</v>
      </c>
      <c r="O541">
        <f>(I541*21)/100</f>
      </c>
      <c r="P541" t="s">
        <v>23</v>
      </c>
    </row>
    <row r="542" spans="1:5" ht="369.75">
      <c r="A542" s="34" t="s">
        <v>54</v>
      </c>
      <c r="E542" s="35" t="s">
        <v>728</v>
      </c>
    </row>
    <row r="543" spans="1:5" ht="12.75">
      <c r="A543" s="36" t="s">
        <v>56</v>
      </c>
      <c r="E543" s="37" t="s">
        <v>729</v>
      </c>
    </row>
    <row r="544" spans="1:5" ht="63.75">
      <c r="A544" t="s">
        <v>58</v>
      </c>
      <c r="E544" s="35" t="s">
        <v>724</v>
      </c>
    </row>
    <row r="545" spans="1:16" ht="25.5">
      <c r="A545" s="25" t="s">
        <v>47</v>
      </c>
      <c r="B545" s="29" t="s">
        <v>730</v>
      </c>
      <c r="C545" s="29" t="s">
        <v>731</v>
      </c>
      <c r="D545" s="25" t="s">
        <v>70</v>
      </c>
      <c r="E545" s="30" t="s">
        <v>732</v>
      </c>
      <c r="F545" s="31" t="s">
        <v>153</v>
      </c>
      <c r="G545" s="32">
        <v>28</v>
      </c>
      <c r="H545" s="33">
        <v>0</v>
      </c>
      <c r="I545" s="33">
        <f>ROUND(ROUND(H545,2)*ROUND(G545,3),2)</f>
      </c>
      <c r="J545" s="31" t="s">
        <v>53</v>
      </c>
      <c r="O545">
        <f>(I545*21)/100</f>
      </c>
      <c r="P545" t="s">
        <v>23</v>
      </c>
    </row>
    <row r="546" spans="1:5" ht="38.25">
      <c r="A546" s="34" t="s">
        <v>54</v>
      </c>
      <c r="E546" s="35" t="s">
        <v>733</v>
      </c>
    </row>
    <row r="547" spans="1:5" ht="12.75">
      <c r="A547" s="36" t="s">
        <v>56</v>
      </c>
      <c r="E547" s="37" t="s">
        <v>734</v>
      </c>
    </row>
    <row r="548" spans="1:5" ht="76.5">
      <c r="A548" t="s">
        <v>58</v>
      </c>
      <c r="E548" s="35" t="s">
        <v>735</v>
      </c>
    </row>
    <row r="549" spans="1:16" ht="12.75">
      <c r="A549" s="25" t="s">
        <v>47</v>
      </c>
      <c r="B549" s="29" t="s">
        <v>736</v>
      </c>
      <c r="C549" s="29" t="s">
        <v>737</v>
      </c>
      <c r="D549" s="25" t="s">
        <v>70</v>
      </c>
      <c r="E549" s="30" t="s">
        <v>738</v>
      </c>
      <c r="F549" s="31" t="s">
        <v>153</v>
      </c>
      <c r="G549" s="32">
        <v>28</v>
      </c>
      <c r="H549" s="33">
        <v>0</v>
      </c>
      <c r="I549" s="33">
        <f>ROUND(ROUND(H549,2)*ROUND(G549,3),2)</f>
      </c>
      <c r="J549" s="31" t="s">
        <v>53</v>
      </c>
      <c r="O549">
        <f>(I549*21)/100</f>
      </c>
      <c r="P549" t="s">
        <v>23</v>
      </c>
    </row>
    <row r="550" spans="1:5" ht="38.25">
      <c r="A550" s="34" t="s">
        <v>54</v>
      </c>
      <c r="E550" s="35" t="s">
        <v>739</v>
      </c>
    </row>
    <row r="551" spans="1:5" ht="12.75">
      <c r="A551" s="36" t="s">
        <v>56</v>
      </c>
      <c r="E551" s="37" t="s">
        <v>734</v>
      </c>
    </row>
    <row r="552" spans="1:5" ht="38.25">
      <c r="A552" t="s">
        <v>58</v>
      </c>
      <c r="E552" s="35" t="s">
        <v>740</v>
      </c>
    </row>
    <row r="553" spans="1:16" ht="12.75">
      <c r="A553" s="25" t="s">
        <v>47</v>
      </c>
      <c r="B553" s="29" t="s">
        <v>741</v>
      </c>
      <c r="C553" s="29" t="s">
        <v>742</v>
      </c>
      <c r="D553" s="25" t="s">
        <v>70</v>
      </c>
      <c r="E553" s="30" t="s">
        <v>743</v>
      </c>
      <c r="F553" s="31" t="s">
        <v>744</v>
      </c>
      <c r="G553" s="32">
        <v>4200</v>
      </c>
      <c r="H553" s="33">
        <v>0</v>
      </c>
      <c r="I553" s="33">
        <f>ROUND(ROUND(H553,2)*ROUND(G553,3),2)</f>
      </c>
      <c r="J553" s="31" t="s">
        <v>53</v>
      </c>
      <c r="O553">
        <f>(I553*21)/100</f>
      </c>
      <c r="P553" t="s">
        <v>23</v>
      </c>
    </row>
    <row r="554" spans="1:5" ht="38.25">
      <c r="A554" s="34" t="s">
        <v>54</v>
      </c>
      <c r="E554" s="35" t="s">
        <v>745</v>
      </c>
    </row>
    <row r="555" spans="1:5" ht="12.75">
      <c r="A555" s="36" t="s">
        <v>56</v>
      </c>
      <c r="E555" s="37" t="s">
        <v>746</v>
      </c>
    </row>
    <row r="556" spans="1:5" ht="25.5">
      <c r="A556" t="s">
        <v>58</v>
      </c>
      <c r="E556" s="35" t="s">
        <v>747</v>
      </c>
    </row>
    <row r="557" spans="1:16" ht="12.75">
      <c r="A557" s="25" t="s">
        <v>47</v>
      </c>
      <c r="B557" s="29" t="s">
        <v>748</v>
      </c>
      <c r="C557" s="29" t="s">
        <v>749</v>
      </c>
      <c r="D557" s="25" t="s">
        <v>70</v>
      </c>
      <c r="E557" s="30" t="s">
        <v>750</v>
      </c>
      <c r="F557" s="31" t="s">
        <v>72</v>
      </c>
      <c r="G557" s="32">
        <v>12</v>
      </c>
      <c r="H557" s="33">
        <v>0</v>
      </c>
      <c r="I557" s="33">
        <f>ROUND(ROUND(H557,2)*ROUND(G557,3),2)</f>
      </c>
      <c r="J557" s="31" t="s">
        <v>53</v>
      </c>
      <c r="O557">
        <f>(I557*21)/100</f>
      </c>
      <c r="P557" t="s">
        <v>23</v>
      </c>
    </row>
    <row r="558" spans="1:5" ht="51">
      <c r="A558" s="34" t="s">
        <v>54</v>
      </c>
      <c r="E558" s="35" t="s">
        <v>751</v>
      </c>
    </row>
    <row r="559" spans="1:5" ht="12.75">
      <c r="A559" s="36" t="s">
        <v>56</v>
      </c>
      <c r="E559" s="37" t="s">
        <v>752</v>
      </c>
    </row>
    <row r="560" spans="1:5" ht="38.25">
      <c r="A560" t="s">
        <v>58</v>
      </c>
      <c r="E560" s="35" t="s">
        <v>753</v>
      </c>
    </row>
    <row r="561" spans="1:16" ht="12.75">
      <c r="A561" s="25" t="s">
        <v>47</v>
      </c>
      <c r="B561" s="29" t="s">
        <v>754</v>
      </c>
      <c r="C561" s="29" t="s">
        <v>755</v>
      </c>
      <c r="D561" s="25" t="s">
        <v>70</v>
      </c>
      <c r="E561" s="30" t="s">
        <v>756</v>
      </c>
      <c r="F561" s="31" t="s">
        <v>72</v>
      </c>
      <c r="G561" s="32">
        <v>1</v>
      </c>
      <c r="H561" s="33">
        <v>0</v>
      </c>
      <c r="I561" s="33">
        <f>ROUND(ROUND(H561,2)*ROUND(G561,3),2)</f>
      </c>
      <c r="J561" s="31" t="s">
        <v>53</v>
      </c>
      <c r="O561">
        <f>(I561*21)/100</f>
      </c>
      <c r="P561" t="s">
        <v>23</v>
      </c>
    </row>
    <row r="562" spans="1:5" ht="63.75">
      <c r="A562" s="34" t="s">
        <v>54</v>
      </c>
      <c r="E562" s="35" t="s">
        <v>757</v>
      </c>
    </row>
    <row r="563" spans="1:5" ht="12.75">
      <c r="A563" s="36" t="s">
        <v>56</v>
      </c>
      <c r="E563" s="37" t="s">
        <v>74</v>
      </c>
    </row>
    <row r="564" spans="1:5" ht="25.5">
      <c r="A564" t="s">
        <v>58</v>
      </c>
      <c r="E564" s="35" t="s">
        <v>758</v>
      </c>
    </row>
    <row r="565" spans="1:16" ht="25.5">
      <c r="A565" s="25" t="s">
        <v>47</v>
      </c>
      <c r="B565" s="29" t="s">
        <v>759</v>
      </c>
      <c r="C565" s="29" t="s">
        <v>760</v>
      </c>
      <c r="D565" s="25" t="s">
        <v>50</v>
      </c>
      <c r="E565" s="30" t="s">
        <v>761</v>
      </c>
      <c r="F565" s="31" t="s">
        <v>72</v>
      </c>
      <c r="G565" s="32">
        <v>5</v>
      </c>
      <c r="H565" s="33">
        <v>0</v>
      </c>
      <c r="I565" s="33">
        <f>ROUND(ROUND(H565,2)*ROUND(G565,3),2)</f>
      </c>
      <c r="J565" s="31" t="s">
        <v>53</v>
      </c>
      <c r="O565">
        <f>(I565*21)/100</f>
      </c>
      <c r="P565" t="s">
        <v>23</v>
      </c>
    </row>
    <row r="566" spans="1:5" ht="102">
      <c r="A566" s="34" t="s">
        <v>54</v>
      </c>
      <c r="E566" s="35" t="s">
        <v>762</v>
      </c>
    </row>
    <row r="567" spans="1:5" ht="12.75">
      <c r="A567" s="36" t="s">
        <v>56</v>
      </c>
      <c r="E567" s="37" t="s">
        <v>763</v>
      </c>
    </row>
    <row r="568" spans="1:5" ht="25.5">
      <c r="A568" t="s">
        <v>58</v>
      </c>
      <c r="E568" s="35" t="s">
        <v>764</v>
      </c>
    </row>
    <row r="569" spans="1:16" ht="25.5">
      <c r="A569" s="25" t="s">
        <v>47</v>
      </c>
      <c r="B569" s="29" t="s">
        <v>765</v>
      </c>
      <c r="C569" s="29" t="s">
        <v>760</v>
      </c>
      <c r="D569" s="25" t="s">
        <v>61</v>
      </c>
      <c r="E569" s="30" t="s">
        <v>761</v>
      </c>
      <c r="F569" s="31" t="s">
        <v>72</v>
      </c>
      <c r="G569" s="32">
        <v>8</v>
      </c>
      <c r="H569" s="33">
        <v>0</v>
      </c>
      <c r="I569" s="33">
        <f>ROUND(ROUND(H569,2)*ROUND(G569,3),2)</f>
      </c>
      <c r="J569" s="31" t="s">
        <v>53</v>
      </c>
      <c r="O569">
        <f>(I569*21)/100</f>
      </c>
      <c r="P569" t="s">
        <v>23</v>
      </c>
    </row>
    <row r="570" spans="1:5" ht="140.25">
      <c r="A570" s="34" t="s">
        <v>54</v>
      </c>
      <c r="E570" s="35" t="s">
        <v>766</v>
      </c>
    </row>
    <row r="571" spans="1:5" ht="12.75">
      <c r="A571" s="36" t="s">
        <v>56</v>
      </c>
      <c r="E571" s="37" t="s">
        <v>767</v>
      </c>
    </row>
    <row r="572" spans="1:5" ht="25.5">
      <c r="A572" t="s">
        <v>58</v>
      </c>
      <c r="E572" s="35" t="s">
        <v>764</v>
      </c>
    </row>
    <row r="573" spans="1:16" ht="25.5">
      <c r="A573" s="25" t="s">
        <v>47</v>
      </c>
      <c r="B573" s="29" t="s">
        <v>768</v>
      </c>
      <c r="C573" s="29" t="s">
        <v>769</v>
      </c>
      <c r="D573" s="25" t="s">
        <v>70</v>
      </c>
      <c r="E573" s="30" t="s">
        <v>770</v>
      </c>
      <c r="F573" s="31" t="s">
        <v>72</v>
      </c>
      <c r="G573" s="32">
        <v>8</v>
      </c>
      <c r="H573" s="33">
        <v>0</v>
      </c>
      <c r="I573" s="33">
        <f>ROUND(ROUND(H573,2)*ROUND(G573,3),2)</f>
      </c>
      <c r="J573" s="31" t="s">
        <v>53</v>
      </c>
      <c r="O573">
        <f>(I573*21)/100</f>
      </c>
      <c r="P573" t="s">
        <v>23</v>
      </c>
    </row>
    <row r="574" spans="1:5" ht="140.25">
      <c r="A574" s="34" t="s">
        <v>54</v>
      </c>
      <c r="E574" s="35" t="s">
        <v>771</v>
      </c>
    </row>
    <row r="575" spans="1:5" ht="12.75">
      <c r="A575" s="36" t="s">
        <v>56</v>
      </c>
      <c r="E575" s="37" t="s">
        <v>767</v>
      </c>
    </row>
    <row r="576" spans="1:5" ht="63.75">
      <c r="A576" t="s">
        <v>58</v>
      </c>
      <c r="E576" s="35" t="s">
        <v>772</v>
      </c>
    </row>
    <row r="577" spans="1:16" ht="25.5">
      <c r="A577" s="25" t="s">
        <v>47</v>
      </c>
      <c r="B577" s="29" t="s">
        <v>773</v>
      </c>
      <c r="C577" s="29" t="s">
        <v>774</v>
      </c>
      <c r="D577" s="25" t="s">
        <v>70</v>
      </c>
      <c r="E577" s="30" t="s">
        <v>775</v>
      </c>
      <c r="F577" s="31" t="s">
        <v>72</v>
      </c>
      <c r="G577" s="32">
        <v>6</v>
      </c>
      <c r="H577" s="33">
        <v>0</v>
      </c>
      <c r="I577" s="33">
        <f>ROUND(ROUND(H577,2)*ROUND(G577,3),2)</f>
      </c>
      <c r="J577" s="31" t="s">
        <v>53</v>
      </c>
      <c r="O577">
        <f>(I577*21)/100</f>
      </c>
      <c r="P577" t="s">
        <v>23</v>
      </c>
    </row>
    <row r="578" spans="1:5" ht="63.75">
      <c r="A578" s="34" t="s">
        <v>54</v>
      </c>
      <c r="E578" s="35" t="s">
        <v>776</v>
      </c>
    </row>
    <row r="579" spans="1:5" ht="12.75">
      <c r="A579" s="36" t="s">
        <v>56</v>
      </c>
      <c r="E579" s="37" t="s">
        <v>777</v>
      </c>
    </row>
    <row r="580" spans="1:5" ht="25.5">
      <c r="A580" t="s">
        <v>58</v>
      </c>
      <c r="E580" s="35" t="s">
        <v>778</v>
      </c>
    </row>
    <row r="581" spans="1:16" ht="12.75">
      <c r="A581" s="25" t="s">
        <v>47</v>
      </c>
      <c r="B581" s="29" t="s">
        <v>779</v>
      </c>
      <c r="C581" s="29" t="s">
        <v>780</v>
      </c>
      <c r="D581" s="25" t="s">
        <v>70</v>
      </c>
      <c r="E581" s="30" t="s">
        <v>781</v>
      </c>
      <c r="F581" s="31" t="s">
        <v>72</v>
      </c>
      <c r="G581" s="32">
        <v>8</v>
      </c>
      <c r="H581" s="33">
        <v>0</v>
      </c>
      <c r="I581" s="33">
        <f>ROUND(ROUND(H581,2)*ROUND(G581,3),2)</f>
      </c>
      <c r="J581" s="31" t="s">
        <v>53</v>
      </c>
      <c r="O581">
        <f>(I581*21)/100</f>
      </c>
      <c r="P581" t="s">
        <v>23</v>
      </c>
    </row>
    <row r="582" spans="1:5" ht="51">
      <c r="A582" s="34" t="s">
        <v>54</v>
      </c>
      <c r="E582" s="35" t="s">
        <v>782</v>
      </c>
    </row>
    <row r="583" spans="1:5" ht="12.75">
      <c r="A583" s="36" t="s">
        <v>56</v>
      </c>
      <c r="E583" s="37" t="s">
        <v>783</v>
      </c>
    </row>
    <row r="584" spans="1:5" ht="25.5">
      <c r="A584" t="s">
        <v>58</v>
      </c>
      <c r="E584" s="35" t="s">
        <v>764</v>
      </c>
    </row>
    <row r="585" spans="1:16" ht="25.5">
      <c r="A585" s="25" t="s">
        <v>47</v>
      </c>
      <c r="B585" s="29" t="s">
        <v>784</v>
      </c>
      <c r="C585" s="29" t="s">
        <v>785</v>
      </c>
      <c r="D585" s="25" t="s">
        <v>70</v>
      </c>
      <c r="E585" s="30" t="s">
        <v>786</v>
      </c>
      <c r="F585" s="31" t="s">
        <v>84</v>
      </c>
      <c r="G585" s="32">
        <v>2.313</v>
      </c>
      <c r="H585" s="33">
        <v>0</v>
      </c>
      <c r="I585" s="33">
        <f>ROUND(ROUND(H585,2)*ROUND(G585,3),2)</f>
      </c>
      <c r="J585" s="31" t="s">
        <v>53</v>
      </c>
      <c r="O585">
        <f>(I585*21)/100</f>
      </c>
      <c r="P585" t="s">
        <v>23</v>
      </c>
    </row>
    <row r="586" spans="1:5" ht="51">
      <c r="A586" s="34" t="s">
        <v>54</v>
      </c>
      <c r="E586" s="35" t="s">
        <v>787</v>
      </c>
    </row>
    <row r="587" spans="1:5" ht="12.75">
      <c r="A587" s="36" t="s">
        <v>56</v>
      </c>
      <c r="E587" s="37" t="s">
        <v>788</v>
      </c>
    </row>
    <row r="588" spans="1:5" ht="38.25">
      <c r="A588" t="s">
        <v>58</v>
      </c>
      <c r="E588" s="35" t="s">
        <v>789</v>
      </c>
    </row>
    <row r="589" spans="1:16" ht="25.5">
      <c r="A589" s="25" t="s">
        <v>47</v>
      </c>
      <c r="B589" s="29" t="s">
        <v>790</v>
      </c>
      <c r="C589" s="29" t="s">
        <v>791</v>
      </c>
      <c r="D589" s="25" t="s">
        <v>70</v>
      </c>
      <c r="E589" s="30" t="s">
        <v>792</v>
      </c>
      <c r="F589" s="31" t="s">
        <v>84</v>
      </c>
      <c r="G589" s="32">
        <v>2.313</v>
      </c>
      <c r="H589" s="33">
        <v>0</v>
      </c>
      <c r="I589" s="33">
        <f>ROUND(ROUND(H589,2)*ROUND(G589,3),2)</f>
      </c>
      <c r="J589" s="31" t="s">
        <v>53</v>
      </c>
      <c r="O589">
        <f>(I589*21)/100</f>
      </c>
      <c r="P589" t="s">
        <v>23</v>
      </c>
    </row>
    <row r="590" spans="1:5" ht="63.75">
      <c r="A590" s="34" t="s">
        <v>54</v>
      </c>
      <c r="E590" s="35" t="s">
        <v>793</v>
      </c>
    </row>
    <row r="591" spans="1:5" ht="12.75">
      <c r="A591" s="36" t="s">
        <v>56</v>
      </c>
      <c r="E591" s="37" t="s">
        <v>788</v>
      </c>
    </row>
    <row r="592" spans="1:5" ht="38.25">
      <c r="A592" t="s">
        <v>58</v>
      </c>
      <c r="E592" s="35" t="s">
        <v>789</v>
      </c>
    </row>
    <row r="593" spans="1:16" ht="12.75">
      <c r="A593" s="25" t="s">
        <v>47</v>
      </c>
      <c r="B593" s="29" t="s">
        <v>794</v>
      </c>
      <c r="C593" s="29" t="s">
        <v>795</v>
      </c>
      <c r="D593" s="25" t="s">
        <v>70</v>
      </c>
      <c r="E593" s="30" t="s">
        <v>796</v>
      </c>
      <c r="F593" s="31" t="s">
        <v>153</v>
      </c>
      <c r="G593" s="32">
        <v>28</v>
      </c>
      <c r="H593" s="33">
        <v>0</v>
      </c>
      <c r="I593" s="33">
        <f>ROUND(ROUND(H593,2)*ROUND(G593,3),2)</f>
      </c>
      <c r="J593" s="31" t="s">
        <v>53</v>
      </c>
      <c r="O593">
        <f>(I593*21)/100</f>
      </c>
      <c r="P593" t="s">
        <v>23</v>
      </c>
    </row>
    <row r="594" spans="1:5" ht="38.25">
      <c r="A594" s="34" t="s">
        <v>54</v>
      </c>
      <c r="E594" s="35" t="s">
        <v>797</v>
      </c>
    </row>
    <row r="595" spans="1:5" ht="12.75">
      <c r="A595" s="36" t="s">
        <v>56</v>
      </c>
      <c r="E595" s="37" t="s">
        <v>734</v>
      </c>
    </row>
    <row r="596" spans="1:5" ht="102">
      <c r="A596" t="s">
        <v>58</v>
      </c>
      <c r="E596" s="35" t="s">
        <v>798</v>
      </c>
    </row>
    <row r="597" spans="1:16" ht="12.75">
      <c r="A597" s="25" t="s">
        <v>47</v>
      </c>
      <c r="B597" s="29" t="s">
        <v>799</v>
      </c>
      <c r="C597" s="29" t="s">
        <v>800</v>
      </c>
      <c r="D597" s="25" t="s">
        <v>70</v>
      </c>
      <c r="E597" s="30" t="s">
        <v>801</v>
      </c>
      <c r="F597" s="31" t="s">
        <v>153</v>
      </c>
      <c r="G597" s="32">
        <v>28</v>
      </c>
      <c r="H597" s="33">
        <v>0</v>
      </c>
      <c r="I597" s="33">
        <f>ROUND(ROUND(H597,2)*ROUND(G597,3),2)</f>
      </c>
      <c r="J597" s="31" t="s">
        <v>53</v>
      </c>
      <c r="O597">
        <f>(I597*21)/100</f>
      </c>
      <c r="P597" t="s">
        <v>23</v>
      </c>
    </row>
    <row r="598" spans="1:5" ht="38.25">
      <c r="A598" s="34" t="s">
        <v>54</v>
      </c>
      <c r="E598" s="35" t="s">
        <v>802</v>
      </c>
    </row>
    <row r="599" spans="1:5" ht="12.75">
      <c r="A599" s="36" t="s">
        <v>56</v>
      </c>
      <c r="E599" s="37" t="s">
        <v>734</v>
      </c>
    </row>
    <row r="600" spans="1:5" ht="63.75">
      <c r="A600" t="s">
        <v>58</v>
      </c>
      <c r="E600" s="35" t="s">
        <v>803</v>
      </c>
    </row>
    <row r="601" spans="1:16" ht="12.75">
      <c r="A601" s="25" t="s">
        <v>47</v>
      </c>
      <c r="B601" s="29" t="s">
        <v>804</v>
      </c>
      <c r="C601" s="29" t="s">
        <v>805</v>
      </c>
      <c r="D601" s="25" t="s">
        <v>70</v>
      </c>
      <c r="E601" s="30" t="s">
        <v>806</v>
      </c>
      <c r="F601" s="31" t="s">
        <v>744</v>
      </c>
      <c r="G601" s="32">
        <v>2100</v>
      </c>
      <c r="H601" s="33">
        <v>0</v>
      </c>
      <c r="I601" s="33">
        <f>ROUND(ROUND(H601,2)*ROUND(G601,3),2)</f>
      </c>
      <c r="J601" s="31" t="s">
        <v>53</v>
      </c>
      <c r="O601">
        <f>(I601*21)/100</f>
      </c>
      <c r="P601" t="s">
        <v>23</v>
      </c>
    </row>
    <row r="602" spans="1:5" ht="38.25">
      <c r="A602" s="34" t="s">
        <v>54</v>
      </c>
      <c r="E602" s="35" t="s">
        <v>807</v>
      </c>
    </row>
    <row r="603" spans="1:5" ht="12.75">
      <c r="A603" s="36" t="s">
        <v>56</v>
      </c>
      <c r="E603" s="37" t="s">
        <v>808</v>
      </c>
    </row>
    <row r="604" spans="1:5" ht="63.75">
      <c r="A604" t="s">
        <v>58</v>
      </c>
      <c r="E604" s="35" t="s">
        <v>809</v>
      </c>
    </row>
    <row r="605" spans="1:16" ht="12.75">
      <c r="A605" s="25" t="s">
        <v>47</v>
      </c>
      <c r="B605" s="29" t="s">
        <v>810</v>
      </c>
      <c r="C605" s="29" t="s">
        <v>811</v>
      </c>
      <c r="D605" s="25" t="s">
        <v>70</v>
      </c>
      <c r="E605" s="30" t="s">
        <v>812</v>
      </c>
      <c r="F605" s="31" t="s">
        <v>153</v>
      </c>
      <c r="G605" s="32">
        <v>97.3</v>
      </c>
      <c r="H605" s="33">
        <v>0</v>
      </c>
      <c r="I605" s="33">
        <f>ROUND(ROUND(H605,2)*ROUND(G605,3),2)</f>
      </c>
      <c r="J605" s="31" t="s">
        <v>53</v>
      </c>
      <c r="O605">
        <f>(I605*21)/100</f>
      </c>
      <c r="P605" t="s">
        <v>23</v>
      </c>
    </row>
    <row r="606" spans="1:5" ht="63.75">
      <c r="A606" s="34" t="s">
        <v>54</v>
      </c>
      <c r="E606" s="35" t="s">
        <v>813</v>
      </c>
    </row>
    <row r="607" spans="1:5" ht="12.75">
      <c r="A607" s="36" t="s">
        <v>56</v>
      </c>
      <c r="E607" s="37" t="s">
        <v>814</v>
      </c>
    </row>
    <row r="608" spans="1:5" ht="51">
      <c r="A608" t="s">
        <v>58</v>
      </c>
      <c r="E608" s="35" t="s">
        <v>815</v>
      </c>
    </row>
    <row r="609" spans="1:16" ht="12.75">
      <c r="A609" s="25" t="s">
        <v>47</v>
      </c>
      <c r="B609" s="29" t="s">
        <v>816</v>
      </c>
      <c r="C609" s="29" t="s">
        <v>817</v>
      </c>
      <c r="D609" s="25" t="s">
        <v>50</v>
      </c>
      <c r="E609" s="30" t="s">
        <v>818</v>
      </c>
      <c r="F609" s="31" t="s">
        <v>153</v>
      </c>
      <c r="G609" s="32">
        <v>35.1</v>
      </c>
      <c r="H609" s="33">
        <v>0</v>
      </c>
      <c r="I609" s="33">
        <f>ROUND(ROUND(H609,2)*ROUND(G609,3),2)</f>
      </c>
      <c r="J609" s="31" t="s">
        <v>53</v>
      </c>
      <c r="O609">
        <f>(I609*21)/100</f>
      </c>
      <c r="P609" t="s">
        <v>23</v>
      </c>
    </row>
    <row r="610" spans="1:5" ht="63.75">
      <c r="A610" s="34" t="s">
        <v>54</v>
      </c>
      <c r="E610" s="35" t="s">
        <v>819</v>
      </c>
    </row>
    <row r="611" spans="1:5" ht="12.75">
      <c r="A611" s="36" t="s">
        <v>56</v>
      </c>
      <c r="E611" s="37" t="s">
        <v>820</v>
      </c>
    </row>
    <row r="612" spans="1:5" ht="51">
      <c r="A612" t="s">
        <v>58</v>
      </c>
      <c r="E612" s="35" t="s">
        <v>815</v>
      </c>
    </row>
    <row r="613" spans="1:16" ht="12.75">
      <c r="A613" s="25" t="s">
        <v>47</v>
      </c>
      <c r="B613" s="29" t="s">
        <v>821</v>
      </c>
      <c r="C613" s="29" t="s">
        <v>817</v>
      </c>
      <c r="D613" s="25" t="s">
        <v>61</v>
      </c>
      <c r="E613" s="30" t="s">
        <v>818</v>
      </c>
      <c r="F613" s="31" t="s">
        <v>153</v>
      </c>
      <c r="G613" s="32">
        <v>30.1</v>
      </c>
      <c r="H613" s="33">
        <v>0</v>
      </c>
      <c r="I613" s="33">
        <f>ROUND(ROUND(H613,2)*ROUND(G613,3),2)</f>
      </c>
      <c r="J613" s="31" t="s">
        <v>53</v>
      </c>
      <c r="O613">
        <f>(I613*21)/100</f>
      </c>
      <c r="P613" t="s">
        <v>23</v>
      </c>
    </row>
    <row r="614" spans="1:5" ht="63.75">
      <c r="A614" s="34" t="s">
        <v>54</v>
      </c>
      <c r="E614" s="35" t="s">
        <v>822</v>
      </c>
    </row>
    <row r="615" spans="1:5" ht="12.75">
      <c r="A615" s="36" t="s">
        <v>56</v>
      </c>
      <c r="E615" s="37" t="s">
        <v>823</v>
      </c>
    </row>
    <row r="616" spans="1:5" ht="51">
      <c r="A616" t="s">
        <v>58</v>
      </c>
      <c r="E616" s="35" t="s">
        <v>815</v>
      </c>
    </row>
    <row r="617" spans="1:16" ht="12.75">
      <c r="A617" s="25" t="s">
        <v>47</v>
      </c>
      <c r="B617" s="29" t="s">
        <v>824</v>
      </c>
      <c r="C617" s="29" t="s">
        <v>825</v>
      </c>
      <c r="D617" s="25" t="s">
        <v>70</v>
      </c>
      <c r="E617" s="30" t="s">
        <v>826</v>
      </c>
      <c r="F617" s="31" t="s">
        <v>153</v>
      </c>
      <c r="G617" s="32">
        <v>4.96</v>
      </c>
      <c r="H617" s="33">
        <v>0</v>
      </c>
      <c r="I617" s="33">
        <f>ROUND(ROUND(H617,2)*ROUND(G617,3),2)</f>
      </c>
      <c r="J617" s="31" t="s">
        <v>53</v>
      </c>
      <c r="O617">
        <f>(I617*21)/100</f>
      </c>
      <c r="P617" t="s">
        <v>23</v>
      </c>
    </row>
    <row r="618" spans="1:5" ht="63.75">
      <c r="A618" s="34" t="s">
        <v>54</v>
      </c>
      <c r="E618" s="35" t="s">
        <v>827</v>
      </c>
    </row>
    <row r="619" spans="1:5" ht="12.75">
      <c r="A619" s="36" t="s">
        <v>56</v>
      </c>
      <c r="E619" s="37" t="s">
        <v>164</v>
      </c>
    </row>
    <row r="620" spans="1:5" ht="51">
      <c r="A620" t="s">
        <v>58</v>
      </c>
      <c r="E620" s="35" t="s">
        <v>828</v>
      </c>
    </row>
    <row r="621" spans="1:16" ht="12.75">
      <c r="A621" s="25" t="s">
        <v>47</v>
      </c>
      <c r="B621" s="29" t="s">
        <v>829</v>
      </c>
      <c r="C621" s="29" t="s">
        <v>830</v>
      </c>
      <c r="D621" s="25" t="s">
        <v>70</v>
      </c>
      <c r="E621" s="30" t="s">
        <v>831</v>
      </c>
      <c r="F621" s="31" t="s">
        <v>153</v>
      </c>
      <c r="G621" s="32">
        <v>1.47</v>
      </c>
      <c r="H621" s="33">
        <v>0</v>
      </c>
      <c r="I621" s="33">
        <f>ROUND(ROUND(H621,2)*ROUND(G621,3),2)</f>
      </c>
      <c r="J621" s="31" t="s">
        <v>53</v>
      </c>
      <c r="O621">
        <f>(I621*21)/100</f>
      </c>
      <c r="P621" t="s">
        <v>23</v>
      </c>
    </row>
    <row r="622" spans="1:5" ht="51">
      <c r="A622" s="34" t="s">
        <v>54</v>
      </c>
      <c r="E622" s="35" t="s">
        <v>832</v>
      </c>
    </row>
    <row r="623" spans="1:5" ht="12.75">
      <c r="A623" s="36" t="s">
        <v>56</v>
      </c>
      <c r="E623" s="37" t="s">
        <v>833</v>
      </c>
    </row>
    <row r="624" spans="1:5" ht="51">
      <c r="A624" t="s">
        <v>58</v>
      </c>
      <c r="E624" s="35" t="s">
        <v>834</v>
      </c>
    </row>
    <row r="625" spans="1:16" ht="12.75">
      <c r="A625" s="25" t="s">
        <v>47</v>
      </c>
      <c r="B625" s="29" t="s">
        <v>835</v>
      </c>
      <c r="C625" s="29" t="s">
        <v>836</v>
      </c>
      <c r="D625" s="25" t="s">
        <v>70</v>
      </c>
      <c r="E625" s="30" t="s">
        <v>837</v>
      </c>
      <c r="F625" s="31" t="s">
        <v>153</v>
      </c>
      <c r="G625" s="32">
        <v>44.64</v>
      </c>
      <c r="H625" s="33">
        <v>0</v>
      </c>
      <c r="I625" s="33">
        <f>ROUND(ROUND(H625,2)*ROUND(G625,3),2)</f>
      </c>
      <c r="J625" s="31" t="s">
        <v>53</v>
      </c>
      <c r="O625">
        <f>(I625*21)/100</f>
      </c>
      <c r="P625" t="s">
        <v>23</v>
      </c>
    </row>
    <row r="626" spans="1:5" ht="89.25">
      <c r="A626" s="34" t="s">
        <v>54</v>
      </c>
      <c r="E626" s="35" t="s">
        <v>838</v>
      </c>
    </row>
    <row r="627" spans="1:5" ht="12.75">
      <c r="A627" s="36" t="s">
        <v>56</v>
      </c>
      <c r="E627" s="37" t="s">
        <v>839</v>
      </c>
    </row>
    <row r="628" spans="1:5" ht="38.25">
      <c r="A628" t="s">
        <v>58</v>
      </c>
      <c r="E628" s="35" t="s">
        <v>840</v>
      </c>
    </row>
    <row r="629" spans="1:16" ht="12.75">
      <c r="A629" s="25" t="s">
        <v>47</v>
      </c>
      <c r="B629" s="29" t="s">
        <v>841</v>
      </c>
      <c r="C629" s="29" t="s">
        <v>842</v>
      </c>
      <c r="D629" s="25" t="s">
        <v>70</v>
      </c>
      <c r="E629" s="30" t="s">
        <v>843</v>
      </c>
      <c r="F629" s="31" t="s">
        <v>153</v>
      </c>
      <c r="G629" s="32">
        <v>4.23</v>
      </c>
      <c r="H629" s="33">
        <v>0</v>
      </c>
      <c r="I629" s="33">
        <f>ROUND(ROUND(H629,2)*ROUND(G629,3),2)</f>
      </c>
      <c r="J629" s="31" t="s">
        <v>53</v>
      </c>
      <c r="O629">
        <f>(I629*21)/100</f>
      </c>
      <c r="P629" t="s">
        <v>23</v>
      </c>
    </row>
    <row r="630" spans="1:5" ht="89.25">
      <c r="A630" s="34" t="s">
        <v>54</v>
      </c>
      <c r="E630" s="35" t="s">
        <v>844</v>
      </c>
    </row>
    <row r="631" spans="1:5" ht="12.75">
      <c r="A631" s="36" t="s">
        <v>56</v>
      </c>
      <c r="E631" s="37" t="s">
        <v>845</v>
      </c>
    </row>
    <row r="632" spans="1:5" ht="38.25">
      <c r="A632" t="s">
        <v>58</v>
      </c>
      <c r="E632" s="35" t="s">
        <v>840</v>
      </c>
    </row>
    <row r="633" spans="1:16" ht="12.75">
      <c r="A633" s="25" t="s">
        <v>47</v>
      </c>
      <c r="B633" s="29" t="s">
        <v>846</v>
      </c>
      <c r="C633" s="29" t="s">
        <v>847</v>
      </c>
      <c r="D633" s="25" t="s">
        <v>70</v>
      </c>
      <c r="E633" s="30" t="s">
        <v>848</v>
      </c>
      <c r="F633" s="31" t="s">
        <v>153</v>
      </c>
      <c r="G633" s="32">
        <v>120.6</v>
      </c>
      <c r="H633" s="33">
        <v>0</v>
      </c>
      <c r="I633" s="33">
        <f>ROUND(ROUND(H633,2)*ROUND(G633,3),2)</f>
      </c>
      <c r="J633" s="31" t="s">
        <v>53</v>
      </c>
      <c r="O633">
        <f>(I633*21)/100</f>
      </c>
      <c r="P633" t="s">
        <v>23</v>
      </c>
    </row>
    <row r="634" spans="1:5" ht="63.75">
      <c r="A634" s="34" t="s">
        <v>54</v>
      </c>
      <c r="E634" s="35" t="s">
        <v>849</v>
      </c>
    </row>
    <row r="635" spans="1:5" ht="25.5">
      <c r="A635" s="36" t="s">
        <v>56</v>
      </c>
      <c r="E635" s="37" t="s">
        <v>850</v>
      </c>
    </row>
    <row r="636" spans="1:5" ht="25.5">
      <c r="A636" t="s">
        <v>58</v>
      </c>
      <c r="E636" s="35" t="s">
        <v>851</v>
      </c>
    </row>
    <row r="637" spans="1:16" ht="12.75">
      <c r="A637" s="25" t="s">
        <v>47</v>
      </c>
      <c r="B637" s="29" t="s">
        <v>852</v>
      </c>
      <c r="C637" s="29" t="s">
        <v>853</v>
      </c>
      <c r="D637" s="25" t="s">
        <v>70</v>
      </c>
      <c r="E637" s="30" t="s">
        <v>854</v>
      </c>
      <c r="F637" s="31" t="s">
        <v>153</v>
      </c>
      <c r="G637" s="32">
        <v>228.2</v>
      </c>
      <c r="H637" s="33">
        <v>0</v>
      </c>
      <c r="I637" s="33">
        <f>ROUND(ROUND(H637,2)*ROUND(G637,3),2)</f>
      </c>
      <c r="J637" s="31" t="s">
        <v>53</v>
      </c>
      <c r="O637">
        <f>(I637*21)/100</f>
      </c>
      <c r="P637" t="s">
        <v>23</v>
      </c>
    </row>
    <row r="638" spans="1:5" ht="102">
      <c r="A638" s="34" t="s">
        <v>54</v>
      </c>
      <c r="E638" s="35" t="s">
        <v>855</v>
      </c>
    </row>
    <row r="639" spans="1:5" ht="25.5">
      <c r="A639" s="36" t="s">
        <v>56</v>
      </c>
      <c r="E639" s="37" t="s">
        <v>182</v>
      </c>
    </row>
    <row r="640" spans="1:5" ht="38.25">
      <c r="A640" t="s">
        <v>58</v>
      </c>
      <c r="E640" s="35" t="s">
        <v>856</v>
      </c>
    </row>
    <row r="641" spans="1:16" ht="12.75">
      <c r="A641" s="25" t="s">
        <v>47</v>
      </c>
      <c r="B641" s="29" t="s">
        <v>857</v>
      </c>
      <c r="C641" s="29" t="s">
        <v>858</v>
      </c>
      <c r="D641" s="25" t="s">
        <v>70</v>
      </c>
      <c r="E641" s="30" t="s">
        <v>859</v>
      </c>
      <c r="F641" s="31" t="s">
        <v>84</v>
      </c>
      <c r="G641" s="32">
        <v>0.11</v>
      </c>
      <c r="H641" s="33">
        <v>0</v>
      </c>
      <c r="I641" s="33">
        <f>ROUND(ROUND(H641,2)*ROUND(G641,3),2)</f>
      </c>
      <c r="J641" s="31" t="s">
        <v>53</v>
      </c>
      <c r="O641">
        <f>(I641*21)/100</f>
      </c>
      <c r="P641" t="s">
        <v>23</v>
      </c>
    </row>
    <row r="642" spans="1:5" ht="51">
      <c r="A642" s="34" t="s">
        <v>54</v>
      </c>
      <c r="E642" s="35" t="s">
        <v>860</v>
      </c>
    </row>
    <row r="643" spans="1:5" ht="12.75">
      <c r="A643" s="36" t="s">
        <v>56</v>
      </c>
      <c r="E643" s="37" t="s">
        <v>861</v>
      </c>
    </row>
    <row r="644" spans="1:5" ht="89.25">
      <c r="A644" t="s">
        <v>58</v>
      </c>
      <c r="E644" s="35" t="s">
        <v>862</v>
      </c>
    </row>
    <row r="645" spans="1:16" ht="12.75">
      <c r="A645" s="25" t="s">
        <v>47</v>
      </c>
      <c r="B645" s="29" t="s">
        <v>863</v>
      </c>
      <c r="C645" s="29" t="s">
        <v>864</v>
      </c>
      <c r="D645" s="25" t="s">
        <v>70</v>
      </c>
      <c r="E645" s="30" t="s">
        <v>865</v>
      </c>
      <c r="F645" s="31" t="s">
        <v>84</v>
      </c>
      <c r="G645" s="32">
        <v>0.99</v>
      </c>
      <c r="H645" s="33">
        <v>0</v>
      </c>
      <c r="I645" s="33">
        <f>ROUND(ROUND(H645,2)*ROUND(G645,3),2)</f>
      </c>
      <c r="J645" s="31" t="s">
        <v>53</v>
      </c>
      <c r="O645">
        <f>(I645*21)/100</f>
      </c>
      <c r="P645" t="s">
        <v>23</v>
      </c>
    </row>
    <row r="646" spans="1:5" ht="76.5">
      <c r="A646" s="34" t="s">
        <v>54</v>
      </c>
      <c r="E646" s="35" t="s">
        <v>866</v>
      </c>
    </row>
    <row r="647" spans="1:5" ht="12.75">
      <c r="A647" s="36" t="s">
        <v>56</v>
      </c>
      <c r="E647" s="37" t="s">
        <v>867</v>
      </c>
    </row>
    <row r="648" spans="1:5" ht="76.5">
      <c r="A648" t="s">
        <v>58</v>
      </c>
      <c r="E648" s="35" t="s">
        <v>868</v>
      </c>
    </row>
    <row r="649" spans="1:16" ht="12.75">
      <c r="A649" s="25" t="s">
        <v>47</v>
      </c>
      <c r="B649" s="29" t="s">
        <v>869</v>
      </c>
      <c r="C649" s="29" t="s">
        <v>870</v>
      </c>
      <c r="D649" s="25" t="s">
        <v>70</v>
      </c>
      <c r="E649" s="30" t="s">
        <v>871</v>
      </c>
      <c r="F649" s="31" t="s">
        <v>406</v>
      </c>
      <c r="G649" s="32">
        <v>138.559</v>
      </c>
      <c r="H649" s="33">
        <v>0</v>
      </c>
      <c r="I649" s="33">
        <f>ROUND(ROUND(H649,2)*ROUND(G649,3),2)</f>
      </c>
      <c r="J649" s="31" t="s">
        <v>53</v>
      </c>
      <c r="O649">
        <f>(I649*21)/100</f>
      </c>
      <c r="P649" t="s">
        <v>23</v>
      </c>
    </row>
    <row r="650" spans="1:5" ht="63.75">
      <c r="A650" s="34" t="s">
        <v>54</v>
      </c>
      <c r="E650" s="35" t="s">
        <v>872</v>
      </c>
    </row>
    <row r="651" spans="1:5" ht="12.75">
      <c r="A651" s="36" t="s">
        <v>56</v>
      </c>
      <c r="E651" s="37" t="s">
        <v>873</v>
      </c>
    </row>
    <row r="652" spans="1:5" ht="409.5">
      <c r="A652" t="s">
        <v>58</v>
      </c>
      <c r="E652" s="35" t="s">
        <v>874</v>
      </c>
    </row>
    <row r="653" spans="1:16" ht="12.75">
      <c r="A653" s="25" t="s">
        <v>47</v>
      </c>
      <c r="B653" s="29" t="s">
        <v>875</v>
      </c>
      <c r="C653" s="29" t="s">
        <v>876</v>
      </c>
      <c r="D653" s="25" t="s">
        <v>70</v>
      </c>
      <c r="E653" s="30" t="s">
        <v>877</v>
      </c>
      <c r="F653" s="31" t="s">
        <v>406</v>
      </c>
      <c r="G653" s="32">
        <v>44.88</v>
      </c>
      <c r="H653" s="33">
        <v>0</v>
      </c>
      <c r="I653" s="33">
        <f>ROUND(ROUND(H653,2)*ROUND(G653,3),2)</f>
      </c>
      <c r="J653" s="31" t="s">
        <v>53</v>
      </c>
      <c r="O653">
        <f>(I653*21)/100</f>
      </c>
      <c r="P653" t="s">
        <v>23</v>
      </c>
    </row>
    <row r="654" spans="1:5" ht="51">
      <c r="A654" s="34" t="s">
        <v>54</v>
      </c>
      <c r="E654" s="35" t="s">
        <v>878</v>
      </c>
    </row>
    <row r="655" spans="1:5" ht="12.75">
      <c r="A655" s="36" t="s">
        <v>56</v>
      </c>
      <c r="E655" s="37" t="s">
        <v>879</v>
      </c>
    </row>
    <row r="656" spans="1:5" ht="357">
      <c r="A656" t="s">
        <v>58</v>
      </c>
      <c r="E656" s="35" t="s">
        <v>880</v>
      </c>
    </row>
    <row r="657" spans="1:16" ht="12.75">
      <c r="A657" s="25" t="s">
        <v>47</v>
      </c>
      <c r="B657" s="29" t="s">
        <v>881</v>
      </c>
      <c r="C657" s="29" t="s">
        <v>882</v>
      </c>
      <c r="D657" s="25" t="s">
        <v>70</v>
      </c>
      <c r="E657" s="30" t="s">
        <v>883</v>
      </c>
      <c r="F657" s="31" t="s">
        <v>84</v>
      </c>
      <c r="G657" s="32">
        <v>339.6</v>
      </c>
      <c r="H657" s="33">
        <v>0</v>
      </c>
      <c r="I657" s="33">
        <f>ROUND(ROUND(H657,2)*ROUND(G657,3),2)</f>
      </c>
      <c r="J657" s="31" t="s">
        <v>53</v>
      </c>
      <c r="O657">
        <f>(I657*21)/100</f>
      </c>
      <c r="P657" t="s">
        <v>23</v>
      </c>
    </row>
    <row r="658" spans="1:5" ht="51">
      <c r="A658" s="34" t="s">
        <v>54</v>
      </c>
      <c r="E658" s="35" t="s">
        <v>884</v>
      </c>
    </row>
    <row r="659" spans="1:5" ht="12.75">
      <c r="A659" s="36" t="s">
        <v>56</v>
      </c>
      <c r="E659" s="37" t="s">
        <v>586</v>
      </c>
    </row>
    <row r="660" spans="1:5" ht="25.5">
      <c r="A660" t="s">
        <v>58</v>
      </c>
      <c r="E660" s="35" t="s">
        <v>885</v>
      </c>
    </row>
    <row r="661" spans="1:16" ht="12.75">
      <c r="A661" s="25" t="s">
        <v>47</v>
      </c>
      <c r="B661" s="29" t="s">
        <v>886</v>
      </c>
      <c r="C661" s="29" t="s">
        <v>887</v>
      </c>
      <c r="D661" s="25" t="s">
        <v>70</v>
      </c>
      <c r="E661" s="30" t="s">
        <v>888</v>
      </c>
      <c r="F661" s="31" t="s">
        <v>72</v>
      </c>
      <c r="G661" s="32">
        <v>3</v>
      </c>
      <c r="H661" s="33">
        <v>0</v>
      </c>
      <c r="I661" s="33">
        <f>ROUND(ROUND(H661,2)*ROUND(G661,3),2)</f>
      </c>
      <c r="J661" s="31" t="s">
        <v>53</v>
      </c>
      <c r="O661">
        <f>(I661*21)/100</f>
      </c>
      <c r="P661" t="s">
        <v>23</v>
      </c>
    </row>
    <row r="662" spans="1:5" ht="51">
      <c r="A662" s="34" t="s">
        <v>54</v>
      </c>
      <c r="E662" s="35" t="s">
        <v>889</v>
      </c>
    </row>
    <row r="663" spans="1:5" ht="12.75">
      <c r="A663" s="36" t="s">
        <v>56</v>
      </c>
      <c r="E663" s="37" t="s">
        <v>698</v>
      </c>
    </row>
    <row r="664" spans="1:5" ht="89.25">
      <c r="A664" t="s">
        <v>58</v>
      </c>
      <c r="E664" s="35" t="s">
        <v>890</v>
      </c>
    </row>
    <row r="665" spans="1:16" ht="12.75">
      <c r="A665" s="25" t="s">
        <v>47</v>
      </c>
      <c r="B665" s="29" t="s">
        <v>891</v>
      </c>
      <c r="C665" s="29" t="s">
        <v>892</v>
      </c>
      <c r="D665" s="25" t="s">
        <v>70</v>
      </c>
      <c r="E665" s="30" t="s">
        <v>893</v>
      </c>
      <c r="F665" s="31" t="s">
        <v>99</v>
      </c>
      <c r="G665" s="32">
        <v>0.754</v>
      </c>
      <c r="H665" s="33">
        <v>0</v>
      </c>
      <c r="I665" s="33">
        <f>ROUND(ROUND(H665,2)*ROUND(G665,3),2)</f>
      </c>
      <c r="J665" s="31" t="s">
        <v>53</v>
      </c>
      <c r="O665">
        <f>(I665*21)/100</f>
      </c>
      <c r="P665" t="s">
        <v>23</v>
      </c>
    </row>
    <row r="666" spans="1:5" ht="51">
      <c r="A666" s="34" t="s">
        <v>54</v>
      </c>
      <c r="E666" s="35" t="s">
        <v>894</v>
      </c>
    </row>
    <row r="667" spans="1:5" ht="12.75">
      <c r="A667" s="36" t="s">
        <v>56</v>
      </c>
      <c r="E667" s="37" t="s">
        <v>895</v>
      </c>
    </row>
    <row r="668" spans="1:5" ht="76.5">
      <c r="A668" t="s">
        <v>58</v>
      </c>
      <c r="E668" s="35" t="s">
        <v>896</v>
      </c>
    </row>
    <row r="669" spans="1:16" ht="12.75">
      <c r="A669" s="25" t="s">
        <v>47</v>
      </c>
      <c r="B669" s="29" t="s">
        <v>897</v>
      </c>
      <c r="C669" s="29" t="s">
        <v>898</v>
      </c>
      <c r="D669" s="25" t="s">
        <v>70</v>
      </c>
      <c r="E669" s="30" t="s">
        <v>899</v>
      </c>
      <c r="F669" s="31" t="s">
        <v>99</v>
      </c>
      <c r="G669" s="32">
        <v>0.462</v>
      </c>
      <c r="H669" s="33">
        <v>0</v>
      </c>
      <c r="I669" s="33">
        <f>ROUND(ROUND(H669,2)*ROUND(G669,3),2)</f>
      </c>
      <c r="J669" s="31" t="s">
        <v>53</v>
      </c>
      <c r="O669">
        <f>(I669*21)/100</f>
      </c>
      <c r="P669" t="s">
        <v>23</v>
      </c>
    </row>
    <row r="670" spans="1:5" ht="63.75">
      <c r="A670" s="34" t="s">
        <v>54</v>
      </c>
      <c r="E670" s="35" t="s">
        <v>900</v>
      </c>
    </row>
    <row r="671" spans="1:5" ht="12.75">
      <c r="A671" s="36" t="s">
        <v>56</v>
      </c>
      <c r="E671" s="37" t="s">
        <v>901</v>
      </c>
    </row>
    <row r="672" spans="1:5" ht="76.5">
      <c r="A672" t="s">
        <v>58</v>
      </c>
      <c r="E672" s="35" t="s">
        <v>896</v>
      </c>
    </row>
    <row r="673" spans="1:16" ht="12.75">
      <c r="A673" s="25" t="s">
        <v>47</v>
      </c>
      <c r="B673" s="29" t="s">
        <v>625</v>
      </c>
      <c r="C673" s="29" t="s">
        <v>902</v>
      </c>
      <c r="D673" s="25" t="s">
        <v>70</v>
      </c>
      <c r="E673" s="30" t="s">
        <v>903</v>
      </c>
      <c r="F673" s="31" t="s">
        <v>99</v>
      </c>
      <c r="G673" s="32">
        <v>452.708</v>
      </c>
      <c r="H673" s="33">
        <v>0</v>
      </c>
      <c r="I673" s="33">
        <f>ROUND(ROUND(H673,2)*ROUND(G673,3),2)</f>
      </c>
      <c r="J673" s="31" t="s">
        <v>53</v>
      </c>
      <c r="O673">
        <f>(I673*21)/100</f>
      </c>
      <c r="P673" t="s">
        <v>23</v>
      </c>
    </row>
    <row r="674" spans="1:5" ht="140.25">
      <c r="A674" s="34" t="s">
        <v>54</v>
      </c>
      <c r="E674" s="35" t="s">
        <v>904</v>
      </c>
    </row>
    <row r="675" spans="1:5" ht="38.25">
      <c r="A675" s="36" t="s">
        <v>56</v>
      </c>
      <c r="E675" s="37" t="s">
        <v>905</v>
      </c>
    </row>
    <row r="676" spans="1:5" ht="76.5">
      <c r="A676" t="s">
        <v>58</v>
      </c>
      <c r="E676" s="35" t="s">
        <v>896</v>
      </c>
    </row>
    <row r="677" spans="1:16" ht="12.75">
      <c r="A677" s="25" t="s">
        <v>47</v>
      </c>
      <c r="B677" s="29" t="s">
        <v>674</v>
      </c>
      <c r="C677" s="29" t="s">
        <v>906</v>
      </c>
      <c r="D677" s="25" t="s">
        <v>70</v>
      </c>
      <c r="E677" s="30" t="s">
        <v>907</v>
      </c>
      <c r="F677" s="31" t="s">
        <v>99</v>
      </c>
      <c r="G677" s="32">
        <v>109.404</v>
      </c>
      <c r="H677" s="33">
        <v>0</v>
      </c>
      <c r="I677" s="33">
        <f>ROUND(ROUND(H677,2)*ROUND(G677,3),2)</f>
      </c>
      <c r="J677" s="31" t="s">
        <v>53</v>
      </c>
      <c r="O677">
        <f>(I677*21)/100</f>
      </c>
      <c r="P677" t="s">
        <v>23</v>
      </c>
    </row>
    <row r="678" spans="1:5" ht="102">
      <c r="A678" s="34" t="s">
        <v>54</v>
      </c>
      <c r="E678" s="35" t="s">
        <v>908</v>
      </c>
    </row>
    <row r="679" spans="1:5" ht="12.75">
      <c r="A679" s="36" t="s">
        <v>56</v>
      </c>
      <c r="E679" s="37" t="s">
        <v>909</v>
      </c>
    </row>
    <row r="680" spans="1:5" ht="76.5">
      <c r="A680" t="s">
        <v>58</v>
      </c>
      <c r="E680" s="35" t="s">
        <v>896</v>
      </c>
    </row>
    <row r="681" spans="1:16" ht="12.75">
      <c r="A681" s="25" t="s">
        <v>47</v>
      </c>
      <c r="B681" s="29" t="s">
        <v>37</v>
      </c>
      <c r="C681" s="29" t="s">
        <v>910</v>
      </c>
      <c r="D681" s="25" t="s">
        <v>70</v>
      </c>
      <c r="E681" s="30" t="s">
        <v>911</v>
      </c>
      <c r="F681" s="31" t="s">
        <v>52</v>
      </c>
      <c r="G681" s="32">
        <v>3.08</v>
      </c>
      <c r="H681" s="33">
        <v>0</v>
      </c>
      <c r="I681" s="33">
        <f>ROUND(ROUND(H681,2)*ROUND(G681,3),2)</f>
      </c>
      <c r="J681" s="31" t="s">
        <v>53</v>
      </c>
      <c r="O681">
        <f>(I681*21)/100</f>
      </c>
      <c r="P681" t="s">
        <v>23</v>
      </c>
    </row>
    <row r="682" spans="1:5" ht="63.75">
      <c r="A682" s="34" t="s">
        <v>54</v>
      </c>
      <c r="E682" s="35" t="s">
        <v>912</v>
      </c>
    </row>
    <row r="683" spans="1:5" ht="12.75">
      <c r="A683" s="36" t="s">
        <v>56</v>
      </c>
      <c r="E683" s="37" t="s">
        <v>913</v>
      </c>
    </row>
    <row r="684" spans="1:5" ht="76.5">
      <c r="A684" t="s">
        <v>58</v>
      </c>
      <c r="E684" s="35" t="s">
        <v>896</v>
      </c>
    </row>
    <row r="685" spans="1:16" ht="12.75">
      <c r="A685" s="25" t="s">
        <v>47</v>
      </c>
      <c r="B685" s="29" t="s">
        <v>914</v>
      </c>
      <c r="C685" s="29" t="s">
        <v>915</v>
      </c>
      <c r="D685" s="25" t="s">
        <v>70</v>
      </c>
      <c r="E685" s="30" t="s">
        <v>916</v>
      </c>
      <c r="F685" s="31" t="s">
        <v>84</v>
      </c>
      <c r="G685" s="32">
        <v>192.96</v>
      </c>
      <c r="H685" s="33">
        <v>0</v>
      </c>
      <c r="I685" s="33">
        <f>ROUND(ROUND(H685,2)*ROUND(G685,3),2)</f>
      </c>
      <c r="J685" s="31" t="s">
        <v>53</v>
      </c>
      <c r="O685">
        <f>(I685*21)/100</f>
      </c>
      <c r="P685" t="s">
        <v>23</v>
      </c>
    </row>
    <row r="686" spans="1:5" ht="51">
      <c r="A686" s="34" t="s">
        <v>54</v>
      </c>
      <c r="E686" s="35" t="s">
        <v>917</v>
      </c>
    </row>
    <row r="687" spans="1:5" ht="12.75">
      <c r="A687" s="36" t="s">
        <v>56</v>
      </c>
      <c r="E687" s="37" t="s">
        <v>918</v>
      </c>
    </row>
    <row r="688" spans="1:5" ht="76.5">
      <c r="A688" t="s">
        <v>58</v>
      </c>
      <c r="E688" s="35" t="s">
        <v>919</v>
      </c>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R61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11</v>
      </c>
      <c r="B1" s="1"/>
      <c r="C1" s="1"/>
      <c r="D1" s="1"/>
      <c r="E1" s="1" t="s">
        <v>0</v>
      </c>
      <c r="F1" s="1"/>
      <c r="G1" s="1"/>
      <c r="H1" s="1"/>
      <c r="I1" s="1"/>
      <c r="J1" s="1"/>
      <c r="P1" t="s">
        <v>22</v>
      </c>
    </row>
    <row r="2" spans="2:16" ht="25" customHeight="1">
      <c r="B2" s="1"/>
      <c r="C2" s="1"/>
      <c r="D2" s="1"/>
      <c r="E2" s="2" t="s">
        <v>13</v>
      </c>
      <c r="F2" s="1"/>
      <c r="G2" s="1"/>
      <c r="H2" s="6"/>
      <c r="I2" s="6"/>
      <c r="J2" s="1"/>
      <c r="O2">
        <f>0+O8+O29+O190+O255+O284+O333+O406+O443+O480</f>
      </c>
      <c r="P2" t="s">
        <v>22</v>
      </c>
    </row>
    <row r="3" spans="1:16" ht="15" customHeight="1">
      <c r="A3" t="s">
        <v>12</v>
      </c>
      <c r="B3" s="12" t="s">
        <v>14</v>
      </c>
      <c r="C3" s="13" t="s">
        <v>15</v>
      </c>
      <c r="D3" s="1"/>
      <c r="E3" s="14" t="s">
        <v>16</v>
      </c>
      <c r="F3" s="1"/>
      <c r="G3" s="9"/>
      <c r="H3" s="8" t="s">
        <v>920</v>
      </c>
      <c r="I3" s="41">
        <f>0+I8+I29+I190+I255+I284+I333+I406+I443+I480</f>
      </c>
      <c r="J3" s="10"/>
      <c r="O3" t="s">
        <v>19</v>
      </c>
      <c r="P3" t="s">
        <v>23</v>
      </c>
    </row>
    <row r="4" spans="1:16" ht="15" customHeight="1">
      <c r="A4" t="s">
        <v>17</v>
      </c>
      <c r="B4" s="16" t="s">
        <v>18</v>
      </c>
      <c r="C4" s="17" t="s">
        <v>920</v>
      </c>
      <c r="D4" s="6"/>
      <c r="E4" s="18" t="s">
        <v>921</v>
      </c>
      <c r="F4" s="6"/>
      <c r="G4" s="6"/>
      <c r="H4" s="19"/>
      <c r="I4" s="19"/>
      <c r="J4" s="6"/>
      <c r="O4" t="s">
        <v>20</v>
      </c>
      <c r="P4" t="s">
        <v>23</v>
      </c>
    </row>
    <row r="5" spans="1:16" ht="12.75" customHeight="1">
      <c r="A5" s="15" t="s">
        <v>26</v>
      </c>
      <c r="B5" s="15" t="s">
        <v>28</v>
      </c>
      <c r="C5" s="15" t="s">
        <v>30</v>
      </c>
      <c r="D5" s="15" t="s">
        <v>31</v>
      </c>
      <c r="E5" s="15" t="s">
        <v>32</v>
      </c>
      <c r="F5" s="15" t="s">
        <v>34</v>
      </c>
      <c r="G5" s="15" t="s">
        <v>36</v>
      </c>
      <c r="H5" s="15" t="s">
        <v>38</v>
      </c>
      <c r="I5" s="15"/>
      <c r="J5" s="15" t="s">
        <v>43</v>
      </c>
      <c r="O5" t="s">
        <v>21</v>
      </c>
      <c r="P5" t="s">
        <v>23</v>
      </c>
    </row>
    <row r="6" spans="1:10" ht="12.75" customHeight="1">
      <c r="A6" s="15"/>
      <c r="B6" s="15"/>
      <c r="C6" s="15"/>
      <c r="D6" s="15"/>
      <c r="E6" s="15"/>
      <c r="F6" s="15"/>
      <c r="G6" s="15"/>
      <c r="H6" s="15" t="s">
        <v>39</v>
      </c>
      <c r="I6" s="15" t="s">
        <v>41</v>
      </c>
      <c r="J6" s="15"/>
    </row>
    <row r="7" spans="1:10" ht="12.75" customHeight="1">
      <c r="A7" s="15" t="s">
        <v>27</v>
      </c>
      <c r="B7" s="15" t="s">
        <v>29</v>
      </c>
      <c r="C7" s="15" t="s">
        <v>23</v>
      </c>
      <c r="D7" s="15" t="s">
        <v>22</v>
      </c>
      <c r="E7" s="15" t="s">
        <v>33</v>
      </c>
      <c r="F7" s="15" t="s">
        <v>35</v>
      </c>
      <c r="G7" s="15" t="s">
        <v>37</v>
      </c>
      <c r="H7" s="15" t="s">
        <v>40</v>
      </c>
      <c r="I7" s="15" t="s">
        <v>42</v>
      </c>
      <c r="J7" s="15" t="s">
        <v>44</v>
      </c>
    </row>
    <row r="8" spans="1:18" ht="12.75" customHeight="1">
      <c r="A8" s="19" t="s">
        <v>45</v>
      </c>
      <c r="B8" s="19"/>
      <c r="C8" s="26" t="s">
        <v>27</v>
      </c>
      <c r="D8" s="19"/>
      <c r="E8" s="27" t="s">
        <v>46</v>
      </c>
      <c r="F8" s="19"/>
      <c r="G8" s="19"/>
      <c r="H8" s="19"/>
      <c r="I8" s="28">
        <f>0+Q8</f>
      </c>
      <c r="J8" s="19"/>
      <c r="O8">
        <f>0+R8</f>
      </c>
      <c r="Q8">
        <f>0+I9+I13+I17+I21+I25</f>
      </c>
      <c r="R8">
        <f>0+O9+O13+O17+O21+O25</f>
      </c>
    </row>
    <row r="9" spans="1:16" ht="12.75">
      <c r="A9" s="25" t="s">
        <v>47</v>
      </c>
      <c r="B9" s="29" t="s">
        <v>44</v>
      </c>
      <c r="C9" s="29" t="s">
        <v>49</v>
      </c>
      <c r="D9" s="25" t="s">
        <v>50</v>
      </c>
      <c r="E9" s="30" t="s">
        <v>51</v>
      </c>
      <c r="F9" s="31" t="s">
        <v>52</v>
      </c>
      <c r="G9" s="32">
        <v>1344.38</v>
      </c>
      <c r="H9" s="33">
        <v>0</v>
      </c>
      <c r="I9" s="33">
        <f>ROUND(ROUND(H9,2)*ROUND(G9,3),2)</f>
      </c>
      <c r="J9" s="31" t="s">
        <v>53</v>
      </c>
      <c r="O9">
        <f>(I9*21)/100</f>
      </c>
      <c r="P9" t="s">
        <v>23</v>
      </c>
    </row>
    <row r="10" spans="1:5" ht="38.25">
      <c r="A10" s="34" t="s">
        <v>54</v>
      </c>
      <c r="E10" s="35" t="s">
        <v>922</v>
      </c>
    </row>
    <row r="11" spans="1:5" ht="12.75">
      <c r="A11" s="36" t="s">
        <v>56</v>
      </c>
      <c r="E11" s="37" t="s">
        <v>923</v>
      </c>
    </row>
    <row r="12" spans="1:5" ht="25.5">
      <c r="A12" t="s">
        <v>58</v>
      </c>
      <c r="E12" s="35" t="s">
        <v>59</v>
      </c>
    </row>
    <row r="13" spans="1:16" ht="12.75">
      <c r="A13" s="25" t="s">
        <v>47</v>
      </c>
      <c r="B13" s="29" t="s">
        <v>202</v>
      </c>
      <c r="C13" s="29" t="s">
        <v>49</v>
      </c>
      <c r="D13" s="25" t="s">
        <v>61</v>
      </c>
      <c r="E13" s="30" t="s">
        <v>51</v>
      </c>
      <c r="F13" s="31" t="s">
        <v>52</v>
      </c>
      <c r="G13" s="32">
        <v>2341.27</v>
      </c>
      <c r="H13" s="33">
        <v>0</v>
      </c>
      <c r="I13" s="33">
        <f>ROUND(ROUND(H13,2)*ROUND(G13,3),2)</f>
      </c>
      <c r="J13" s="31" t="s">
        <v>53</v>
      </c>
      <c r="O13">
        <f>(I13*21)/100</f>
      </c>
      <c r="P13" t="s">
        <v>23</v>
      </c>
    </row>
    <row r="14" spans="1:5" ht="38.25">
      <c r="A14" s="34" t="s">
        <v>54</v>
      </c>
      <c r="E14" s="35" t="s">
        <v>924</v>
      </c>
    </row>
    <row r="15" spans="1:5" ht="12.75">
      <c r="A15" s="36" t="s">
        <v>56</v>
      </c>
      <c r="E15" s="37" t="s">
        <v>925</v>
      </c>
    </row>
    <row r="16" spans="1:5" ht="25.5">
      <c r="A16" t="s">
        <v>58</v>
      </c>
      <c r="E16" s="35" t="s">
        <v>59</v>
      </c>
    </row>
    <row r="17" spans="1:16" ht="12.75">
      <c r="A17" s="25" t="s">
        <v>47</v>
      </c>
      <c r="B17" s="29" t="s">
        <v>779</v>
      </c>
      <c r="C17" s="29" t="s">
        <v>49</v>
      </c>
      <c r="D17" s="25" t="s">
        <v>65</v>
      </c>
      <c r="E17" s="30" t="s">
        <v>51</v>
      </c>
      <c r="F17" s="31" t="s">
        <v>52</v>
      </c>
      <c r="G17" s="32">
        <v>102.67</v>
      </c>
      <c r="H17" s="33">
        <v>0</v>
      </c>
      <c r="I17" s="33">
        <f>ROUND(ROUND(H17,2)*ROUND(G17,3),2)</f>
      </c>
      <c r="J17" s="31" t="s">
        <v>53</v>
      </c>
      <c r="O17">
        <f>(I17*21)/100</f>
      </c>
      <c r="P17" t="s">
        <v>23</v>
      </c>
    </row>
    <row r="18" spans="1:5" ht="38.25">
      <c r="A18" s="34" t="s">
        <v>54</v>
      </c>
      <c r="E18" s="35" t="s">
        <v>926</v>
      </c>
    </row>
    <row r="19" spans="1:5" ht="12.75">
      <c r="A19" s="36" t="s">
        <v>56</v>
      </c>
      <c r="E19" s="37" t="s">
        <v>927</v>
      </c>
    </row>
    <row r="20" spans="1:5" ht="25.5">
      <c r="A20" t="s">
        <v>58</v>
      </c>
      <c r="E20" s="35" t="s">
        <v>59</v>
      </c>
    </row>
    <row r="21" spans="1:16" ht="12.75">
      <c r="A21" s="25" t="s">
        <v>47</v>
      </c>
      <c r="B21" s="29" t="s">
        <v>668</v>
      </c>
      <c r="C21" s="29" t="s">
        <v>69</v>
      </c>
      <c r="D21" s="25" t="s">
        <v>70</v>
      </c>
      <c r="E21" s="30" t="s">
        <v>71</v>
      </c>
      <c r="F21" s="31" t="s">
        <v>72</v>
      </c>
      <c r="G21" s="32">
        <v>1</v>
      </c>
      <c r="H21" s="33">
        <v>0</v>
      </c>
      <c r="I21" s="33">
        <f>ROUND(ROUND(H21,2)*ROUND(G21,3),2)</f>
      </c>
      <c r="J21" s="31" t="s">
        <v>53</v>
      </c>
      <c r="O21">
        <f>(I21*21)/100</f>
      </c>
      <c r="P21" t="s">
        <v>23</v>
      </c>
    </row>
    <row r="22" spans="1:5" ht="12.75">
      <c r="A22" s="34" t="s">
        <v>54</v>
      </c>
      <c r="E22" s="35" t="s">
        <v>73</v>
      </c>
    </row>
    <row r="23" spans="1:5" ht="12.75">
      <c r="A23" s="36" t="s">
        <v>56</v>
      </c>
      <c r="E23" s="37" t="s">
        <v>74</v>
      </c>
    </row>
    <row r="24" spans="1:5" ht="12.75">
      <c r="A24" t="s">
        <v>58</v>
      </c>
      <c r="E24" s="35" t="s">
        <v>75</v>
      </c>
    </row>
    <row r="25" spans="1:16" ht="12.75">
      <c r="A25" s="25" t="s">
        <v>47</v>
      </c>
      <c r="B25" s="29" t="s">
        <v>253</v>
      </c>
      <c r="C25" s="29" t="s">
        <v>77</v>
      </c>
      <c r="D25" s="25" t="s">
        <v>70</v>
      </c>
      <c r="E25" s="30" t="s">
        <v>78</v>
      </c>
      <c r="F25" s="31" t="s">
        <v>72</v>
      </c>
      <c r="G25" s="32">
        <v>1</v>
      </c>
      <c r="H25" s="33">
        <v>0</v>
      </c>
      <c r="I25" s="33">
        <f>ROUND(ROUND(H25,2)*ROUND(G25,3),2)</f>
      </c>
      <c r="J25" s="31" t="s">
        <v>53</v>
      </c>
      <c r="O25">
        <f>(I25*21)/100</f>
      </c>
      <c r="P25" t="s">
        <v>23</v>
      </c>
    </row>
    <row r="26" spans="1:5" ht="12.75">
      <c r="A26" s="34" t="s">
        <v>54</v>
      </c>
      <c r="E26" s="35" t="s">
        <v>79</v>
      </c>
    </row>
    <row r="27" spans="1:5" ht="12.75">
      <c r="A27" s="36" t="s">
        <v>56</v>
      </c>
      <c r="E27" s="37" t="s">
        <v>74</v>
      </c>
    </row>
    <row r="28" spans="1:5" ht="51">
      <c r="A28" t="s">
        <v>58</v>
      </c>
      <c r="E28" s="35" t="s">
        <v>80</v>
      </c>
    </row>
    <row r="29" spans="1:18" ht="12.75" customHeight="1">
      <c r="A29" s="6" t="s">
        <v>45</v>
      </c>
      <c r="B29" s="6"/>
      <c r="C29" s="39" t="s">
        <v>29</v>
      </c>
      <c r="D29" s="6"/>
      <c r="E29" s="27" t="s">
        <v>81</v>
      </c>
      <c r="F29" s="6"/>
      <c r="G29" s="6"/>
      <c r="H29" s="6"/>
      <c r="I29" s="40">
        <f>0+Q29</f>
      </c>
      <c r="J29" s="6"/>
      <c r="O29">
        <f>0+R29</f>
      </c>
      <c r="Q29">
        <f>0+I30+I34+I38+I42+I46+I50+I54+I58+I62+I66+I70+I74+I78+I82+I86+I90+I94+I98+I102+I106+I110+I114+I118+I122+I126+I130+I134+I138+I142+I146+I150+I154+I158+I162+I166+I170+I174+I178+I182+I186</f>
      </c>
      <c r="R29">
        <f>0+O30+O34+O38+O42+O46+O50+O54+O58+O62+O66+O70+O74+O78+O82+O86+O90+O94+O98+O102+O106+O110+O114+O118+O122+O126+O130+O134+O138+O142+O146+O150+O154+O158+O162+O166+O170+O174+O178+O182+O186</f>
      </c>
    </row>
    <row r="30" spans="1:16" ht="12.75">
      <c r="A30" s="25" t="s">
        <v>47</v>
      </c>
      <c r="B30" s="29" t="s">
        <v>22</v>
      </c>
      <c r="C30" s="29" t="s">
        <v>82</v>
      </c>
      <c r="D30" s="25" t="s">
        <v>70</v>
      </c>
      <c r="E30" s="30" t="s">
        <v>83</v>
      </c>
      <c r="F30" s="31" t="s">
        <v>84</v>
      </c>
      <c r="G30" s="32">
        <v>205.15</v>
      </c>
      <c r="H30" s="33">
        <v>0</v>
      </c>
      <c r="I30" s="33">
        <f>ROUND(ROUND(H30,2)*ROUND(G30,3),2)</f>
      </c>
      <c r="J30" s="31" t="s">
        <v>53</v>
      </c>
      <c r="O30">
        <f>(I30*21)/100</f>
      </c>
      <c r="P30" t="s">
        <v>23</v>
      </c>
    </row>
    <row r="31" spans="1:5" ht="51">
      <c r="A31" s="34" t="s">
        <v>54</v>
      </c>
      <c r="E31" s="35" t="s">
        <v>928</v>
      </c>
    </row>
    <row r="32" spans="1:5" ht="12.75">
      <c r="A32" s="36" t="s">
        <v>56</v>
      </c>
      <c r="E32" s="37" t="s">
        <v>929</v>
      </c>
    </row>
    <row r="33" spans="1:5" ht="38.25">
      <c r="A33" t="s">
        <v>58</v>
      </c>
      <c r="E33" s="35" t="s">
        <v>87</v>
      </c>
    </row>
    <row r="34" spans="1:16" ht="12.75">
      <c r="A34" s="25" t="s">
        <v>47</v>
      </c>
      <c r="B34" s="29" t="s">
        <v>29</v>
      </c>
      <c r="C34" s="29" t="s">
        <v>92</v>
      </c>
      <c r="D34" s="25" t="s">
        <v>70</v>
      </c>
      <c r="E34" s="30" t="s">
        <v>93</v>
      </c>
      <c r="F34" s="31" t="s">
        <v>72</v>
      </c>
      <c r="G34" s="32">
        <v>1</v>
      </c>
      <c r="H34" s="33">
        <v>0</v>
      </c>
      <c r="I34" s="33">
        <f>ROUND(ROUND(H34,2)*ROUND(G34,3),2)</f>
      </c>
      <c r="J34" s="31" t="s">
        <v>53</v>
      </c>
      <c r="O34">
        <f>(I34*21)/100</f>
      </c>
      <c r="P34" t="s">
        <v>23</v>
      </c>
    </row>
    <row r="35" spans="1:5" ht="51">
      <c r="A35" s="34" t="s">
        <v>54</v>
      </c>
      <c r="E35" s="35" t="s">
        <v>930</v>
      </c>
    </row>
    <row r="36" spans="1:5" ht="12.75">
      <c r="A36" s="36" t="s">
        <v>56</v>
      </c>
      <c r="E36" s="37" t="s">
        <v>74</v>
      </c>
    </row>
    <row r="37" spans="1:5" ht="165.75">
      <c r="A37" t="s">
        <v>58</v>
      </c>
      <c r="E37" s="35" t="s">
        <v>91</v>
      </c>
    </row>
    <row r="38" spans="1:16" ht="25.5">
      <c r="A38" s="25" t="s">
        <v>47</v>
      </c>
      <c r="B38" s="29" t="s">
        <v>759</v>
      </c>
      <c r="C38" s="29" t="s">
        <v>97</v>
      </c>
      <c r="D38" s="25" t="s">
        <v>70</v>
      </c>
      <c r="E38" s="30" t="s">
        <v>98</v>
      </c>
      <c r="F38" s="31" t="s">
        <v>99</v>
      </c>
      <c r="G38" s="32">
        <v>16.949</v>
      </c>
      <c r="H38" s="33">
        <v>0</v>
      </c>
      <c r="I38" s="33">
        <f>ROUND(ROUND(H38,2)*ROUND(G38,3),2)</f>
      </c>
      <c r="J38" s="31" t="s">
        <v>53</v>
      </c>
      <c r="O38">
        <f>(I38*21)/100</f>
      </c>
      <c r="P38" t="s">
        <v>23</v>
      </c>
    </row>
    <row r="39" spans="1:5" ht="89.25">
      <c r="A39" s="34" t="s">
        <v>54</v>
      </c>
      <c r="E39" s="35" t="s">
        <v>931</v>
      </c>
    </row>
    <row r="40" spans="1:5" ht="12.75">
      <c r="A40" s="36" t="s">
        <v>56</v>
      </c>
      <c r="E40" s="37" t="s">
        <v>932</v>
      </c>
    </row>
    <row r="41" spans="1:5" ht="63.75">
      <c r="A41" t="s">
        <v>58</v>
      </c>
      <c r="E41" s="35" t="s">
        <v>102</v>
      </c>
    </row>
    <row r="42" spans="1:16" ht="25.5">
      <c r="A42" s="25" t="s">
        <v>47</v>
      </c>
      <c r="B42" s="29" t="s">
        <v>112</v>
      </c>
      <c r="C42" s="29" t="s">
        <v>109</v>
      </c>
      <c r="D42" s="25" t="s">
        <v>50</v>
      </c>
      <c r="E42" s="30" t="s">
        <v>110</v>
      </c>
      <c r="F42" s="31" t="s">
        <v>99</v>
      </c>
      <c r="G42" s="32">
        <v>19.8</v>
      </c>
      <c r="H42" s="33">
        <v>0</v>
      </c>
      <c r="I42" s="33">
        <f>ROUND(ROUND(H42,2)*ROUND(G42,3),2)</f>
      </c>
      <c r="J42" s="31" t="s">
        <v>53</v>
      </c>
      <c r="O42">
        <f>(I42*21)/100</f>
      </c>
      <c r="P42" t="s">
        <v>23</v>
      </c>
    </row>
    <row r="43" spans="1:5" ht="51">
      <c r="A43" s="34" t="s">
        <v>54</v>
      </c>
      <c r="E43" s="35" t="s">
        <v>933</v>
      </c>
    </row>
    <row r="44" spans="1:5" ht="12.75">
      <c r="A44" s="36" t="s">
        <v>56</v>
      </c>
      <c r="E44" s="37" t="s">
        <v>934</v>
      </c>
    </row>
    <row r="45" spans="1:5" ht="63.75">
      <c r="A45" t="s">
        <v>58</v>
      </c>
      <c r="E45" s="35" t="s">
        <v>102</v>
      </c>
    </row>
    <row r="46" spans="1:16" ht="25.5">
      <c r="A46" s="25" t="s">
        <v>47</v>
      </c>
      <c r="B46" s="29" t="s">
        <v>343</v>
      </c>
      <c r="C46" s="29" t="s">
        <v>109</v>
      </c>
      <c r="D46" s="25" t="s">
        <v>61</v>
      </c>
      <c r="E46" s="30" t="s">
        <v>110</v>
      </c>
      <c r="F46" s="31" t="s">
        <v>99</v>
      </c>
      <c r="G46" s="32">
        <v>1.8</v>
      </c>
      <c r="H46" s="33">
        <v>0</v>
      </c>
      <c r="I46" s="33">
        <f>ROUND(ROUND(H46,2)*ROUND(G46,3),2)</f>
      </c>
      <c r="J46" s="31" t="s">
        <v>53</v>
      </c>
      <c r="O46">
        <f>(I46*21)/100</f>
      </c>
      <c r="P46" t="s">
        <v>23</v>
      </c>
    </row>
    <row r="47" spans="1:5" ht="51">
      <c r="A47" s="34" t="s">
        <v>54</v>
      </c>
      <c r="E47" s="35" t="s">
        <v>935</v>
      </c>
    </row>
    <row r="48" spans="1:5" ht="12.75">
      <c r="A48" s="36" t="s">
        <v>56</v>
      </c>
      <c r="E48" s="37" t="s">
        <v>936</v>
      </c>
    </row>
    <row r="49" spans="1:5" ht="63.75">
      <c r="A49" t="s">
        <v>58</v>
      </c>
      <c r="E49" s="35" t="s">
        <v>102</v>
      </c>
    </row>
    <row r="50" spans="1:16" ht="25.5">
      <c r="A50" s="25" t="s">
        <v>47</v>
      </c>
      <c r="B50" s="29" t="s">
        <v>712</v>
      </c>
      <c r="C50" s="29" t="s">
        <v>937</v>
      </c>
      <c r="D50" s="25" t="s">
        <v>70</v>
      </c>
      <c r="E50" s="30" t="s">
        <v>938</v>
      </c>
      <c r="F50" s="31" t="s">
        <v>99</v>
      </c>
      <c r="G50" s="32">
        <v>92</v>
      </c>
      <c r="H50" s="33">
        <v>0</v>
      </c>
      <c r="I50" s="33">
        <f>ROUND(ROUND(H50,2)*ROUND(G50,3),2)</f>
      </c>
      <c r="J50" s="31" t="s">
        <v>53</v>
      </c>
      <c r="O50">
        <f>(I50*21)/100</f>
      </c>
      <c r="P50" t="s">
        <v>23</v>
      </c>
    </row>
    <row r="51" spans="1:5" ht="76.5">
      <c r="A51" s="34" t="s">
        <v>54</v>
      </c>
      <c r="E51" s="35" t="s">
        <v>939</v>
      </c>
    </row>
    <row r="52" spans="1:5" ht="12.75">
      <c r="A52" s="36" t="s">
        <v>56</v>
      </c>
      <c r="E52" s="37" t="s">
        <v>940</v>
      </c>
    </row>
    <row r="53" spans="1:5" ht="63.75">
      <c r="A53" t="s">
        <v>58</v>
      </c>
      <c r="E53" s="35" t="s">
        <v>102</v>
      </c>
    </row>
    <row r="54" spans="1:16" ht="12.75">
      <c r="A54" s="25" t="s">
        <v>47</v>
      </c>
      <c r="B54" s="29" t="s">
        <v>765</v>
      </c>
      <c r="C54" s="29" t="s">
        <v>118</v>
      </c>
      <c r="D54" s="25" t="s">
        <v>70</v>
      </c>
      <c r="E54" s="30" t="s">
        <v>119</v>
      </c>
      <c r="F54" s="31" t="s">
        <v>99</v>
      </c>
      <c r="G54" s="32">
        <v>25.83</v>
      </c>
      <c r="H54" s="33">
        <v>0</v>
      </c>
      <c r="I54" s="33">
        <f>ROUND(ROUND(H54,2)*ROUND(G54,3),2)</f>
      </c>
      <c r="J54" s="31" t="s">
        <v>53</v>
      </c>
      <c r="O54">
        <f>(I54*21)/100</f>
      </c>
      <c r="P54" t="s">
        <v>23</v>
      </c>
    </row>
    <row r="55" spans="1:5" ht="63.75">
      <c r="A55" s="34" t="s">
        <v>54</v>
      </c>
      <c r="E55" s="35" t="s">
        <v>941</v>
      </c>
    </row>
    <row r="56" spans="1:5" ht="12.75">
      <c r="A56" s="36" t="s">
        <v>56</v>
      </c>
      <c r="E56" s="37" t="s">
        <v>942</v>
      </c>
    </row>
    <row r="57" spans="1:5" ht="63.75">
      <c r="A57" t="s">
        <v>58</v>
      </c>
      <c r="E57" s="35" t="s">
        <v>102</v>
      </c>
    </row>
    <row r="58" spans="1:16" ht="12.75">
      <c r="A58" s="25" t="s">
        <v>47</v>
      </c>
      <c r="B58" s="29" t="s">
        <v>226</v>
      </c>
      <c r="C58" s="29" t="s">
        <v>128</v>
      </c>
      <c r="D58" s="25" t="s">
        <v>70</v>
      </c>
      <c r="E58" s="30" t="s">
        <v>129</v>
      </c>
      <c r="F58" s="31" t="s">
        <v>99</v>
      </c>
      <c r="G58" s="32">
        <v>21.16</v>
      </c>
      <c r="H58" s="33">
        <v>0</v>
      </c>
      <c r="I58" s="33">
        <f>ROUND(ROUND(H58,2)*ROUND(G58,3),2)</f>
      </c>
      <c r="J58" s="31" t="s">
        <v>53</v>
      </c>
      <c r="O58">
        <f>(I58*21)/100</f>
      </c>
      <c r="P58" t="s">
        <v>23</v>
      </c>
    </row>
    <row r="59" spans="1:5" ht="63.75">
      <c r="A59" s="34" t="s">
        <v>54</v>
      </c>
      <c r="E59" s="35" t="s">
        <v>943</v>
      </c>
    </row>
    <row r="60" spans="1:5" ht="12.75">
      <c r="A60" s="36" t="s">
        <v>56</v>
      </c>
      <c r="E60" s="37" t="s">
        <v>944</v>
      </c>
    </row>
    <row r="61" spans="1:5" ht="63.75">
      <c r="A61" t="s">
        <v>58</v>
      </c>
      <c r="E61" s="35" t="s">
        <v>102</v>
      </c>
    </row>
    <row r="62" spans="1:16" ht="25.5">
      <c r="A62" s="25" t="s">
        <v>47</v>
      </c>
      <c r="B62" s="29" t="s">
        <v>596</v>
      </c>
      <c r="C62" s="29" t="s">
        <v>133</v>
      </c>
      <c r="D62" s="25" t="s">
        <v>70</v>
      </c>
      <c r="E62" s="30" t="s">
        <v>134</v>
      </c>
      <c r="F62" s="31" t="s">
        <v>99</v>
      </c>
      <c r="G62" s="32">
        <v>22.523</v>
      </c>
      <c r="H62" s="33">
        <v>0</v>
      </c>
      <c r="I62" s="33">
        <f>ROUND(ROUND(H62,2)*ROUND(G62,3),2)</f>
      </c>
      <c r="J62" s="31" t="s">
        <v>53</v>
      </c>
      <c r="O62">
        <f>(I62*21)/100</f>
      </c>
      <c r="P62" t="s">
        <v>23</v>
      </c>
    </row>
    <row r="63" spans="1:5" ht="51">
      <c r="A63" s="34" t="s">
        <v>54</v>
      </c>
      <c r="E63" s="35" t="s">
        <v>945</v>
      </c>
    </row>
    <row r="64" spans="1:5" ht="12.75">
      <c r="A64" s="36" t="s">
        <v>56</v>
      </c>
      <c r="E64" s="37" t="s">
        <v>946</v>
      </c>
    </row>
    <row r="65" spans="1:5" ht="63.75">
      <c r="A65" t="s">
        <v>58</v>
      </c>
      <c r="E65" s="35" t="s">
        <v>102</v>
      </c>
    </row>
    <row r="66" spans="1:16" ht="25.5">
      <c r="A66" s="25" t="s">
        <v>47</v>
      </c>
      <c r="B66" s="29" t="s">
        <v>829</v>
      </c>
      <c r="C66" s="29" t="s">
        <v>143</v>
      </c>
      <c r="D66" s="25" t="s">
        <v>70</v>
      </c>
      <c r="E66" s="30" t="s">
        <v>144</v>
      </c>
      <c r="F66" s="31" t="s">
        <v>99</v>
      </c>
      <c r="G66" s="32">
        <v>0.077</v>
      </c>
      <c r="H66" s="33">
        <v>0</v>
      </c>
      <c r="I66" s="33">
        <f>ROUND(ROUND(H66,2)*ROUND(G66,3),2)</f>
      </c>
      <c r="J66" s="31" t="s">
        <v>53</v>
      </c>
      <c r="O66">
        <f>(I66*21)/100</f>
      </c>
      <c r="P66" t="s">
        <v>23</v>
      </c>
    </row>
    <row r="67" spans="1:5" ht="51">
      <c r="A67" s="34" t="s">
        <v>54</v>
      </c>
      <c r="E67" s="35" t="s">
        <v>947</v>
      </c>
    </row>
    <row r="68" spans="1:5" ht="12.75">
      <c r="A68" s="36" t="s">
        <v>56</v>
      </c>
      <c r="E68" s="37" t="s">
        <v>948</v>
      </c>
    </row>
    <row r="69" spans="1:5" ht="63.75">
      <c r="A69" t="s">
        <v>58</v>
      </c>
      <c r="E69" s="35" t="s">
        <v>102</v>
      </c>
    </row>
    <row r="70" spans="1:16" ht="25.5">
      <c r="A70" s="25" t="s">
        <v>47</v>
      </c>
      <c r="B70" s="29" t="s">
        <v>674</v>
      </c>
      <c r="C70" s="29" t="s">
        <v>147</v>
      </c>
      <c r="D70" s="25" t="s">
        <v>70</v>
      </c>
      <c r="E70" s="30" t="s">
        <v>148</v>
      </c>
      <c r="F70" s="31" t="s">
        <v>99</v>
      </c>
      <c r="G70" s="32">
        <v>0.324</v>
      </c>
      <c r="H70" s="33">
        <v>0</v>
      </c>
      <c r="I70" s="33">
        <f>ROUND(ROUND(H70,2)*ROUND(G70,3),2)</f>
      </c>
      <c r="J70" s="31" t="s">
        <v>53</v>
      </c>
      <c r="O70">
        <f>(I70*21)/100</f>
      </c>
      <c r="P70" t="s">
        <v>23</v>
      </c>
    </row>
    <row r="71" spans="1:5" ht="51">
      <c r="A71" s="34" t="s">
        <v>54</v>
      </c>
      <c r="E71" s="35" t="s">
        <v>949</v>
      </c>
    </row>
    <row r="72" spans="1:5" ht="12.75">
      <c r="A72" s="36" t="s">
        <v>56</v>
      </c>
      <c r="E72" s="37" t="s">
        <v>950</v>
      </c>
    </row>
    <row r="73" spans="1:5" ht="63.75">
      <c r="A73" t="s">
        <v>58</v>
      </c>
      <c r="E73" s="35" t="s">
        <v>102</v>
      </c>
    </row>
    <row r="74" spans="1:16" ht="12.75">
      <c r="A74" s="25" t="s">
        <v>47</v>
      </c>
      <c r="B74" s="29" t="s">
        <v>40</v>
      </c>
      <c r="C74" s="29" t="s">
        <v>151</v>
      </c>
      <c r="D74" s="25" t="s">
        <v>70</v>
      </c>
      <c r="E74" s="30" t="s">
        <v>152</v>
      </c>
      <c r="F74" s="31" t="s">
        <v>153</v>
      </c>
      <c r="G74" s="32">
        <v>18.4</v>
      </c>
      <c r="H74" s="33">
        <v>0</v>
      </c>
      <c r="I74" s="33">
        <f>ROUND(ROUND(H74,2)*ROUND(G74,3),2)</f>
      </c>
      <c r="J74" s="31" t="s">
        <v>53</v>
      </c>
      <c r="O74">
        <f>(I74*21)/100</f>
      </c>
      <c r="P74" t="s">
        <v>23</v>
      </c>
    </row>
    <row r="75" spans="1:5" ht="51">
      <c r="A75" s="34" t="s">
        <v>54</v>
      </c>
      <c r="E75" s="35" t="s">
        <v>951</v>
      </c>
    </row>
    <row r="76" spans="1:5" ht="12.75">
      <c r="A76" s="36" t="s">
        <v>56</v>
      </c>
      <c r="E76" s="37" t="s">
        <v>952</v>
      </c>
    </row>
    <row r="77" spans="1:5" ht="63.75">
      <c r="A77" t="s">
        <v>58</v>
      </c>
      <c r="E77" s="35" t="s">
        <v>102</v>
      </c>
    </row>
    <row r="78" spans="1:16" ht="12.75">
      <c r="A78" s="25" t="s">
        <v>47</v>
      </c>
      <c r="B78" s="29" t="s">
        <v>42</v>
      </c>
      <c r="C78" s="29" t="s">
        <v>156</v>
      </c>
      <c r="D78" s="25" t="s">
        <v>70</v>
      </c>
      <c r="E78" s="30" t="s">
        <v>157</v>
      </c>
      <c r="F78" s="31" t="s">
        <v>153</v>
      </c>
      <c r="G78" s="32">
        <v>206.1</v>
      </c>
      <c r="H78" s="33">
        <v>0</v>
      </c>
      <c r="I78" s="33">
        <f>ROUND(ROUND(H78,2)*ROUND(G78,3),2)</f>
      </c>
      <c r="J78" s="31" t="s">
        <v>53</v>
      </c>
      <c r="O78">
        <f>(I78*21)/100</f>
      </c>
      <c r="P78" t="s">
        <v>23</v>
      </c>
    </row>
    <row r="79" spans="1:5" ht="89.25">
      <c r="A79" s="34" t="s">
        <v>54</v>
      </c>
      <c r="E79" s="35" t="s">
        <v>953</v>
      </c>
    </row>
    <row r="80" spans="1:5" ht="12.75">
      <c r="A80" s="36" t="s">
        <v>56</v>
      </c>
      <c r="E80" s="37" t="s">
        <v>954</v>
      </c>
    </row>
    <row r="81" spans="1:5" ht="63.75">
      <c r="A81" t="s">
        <v>58</v>
      </c>
      <c r="E81" s="35" t="s">
        <v>102</v>
      </c>
    </row>
    <row r="82" spans="1:16" ht="12.75">
      <c r="A82" s="25" t="s">
        <v>47</v>
      </c>
      <c r="B82" s="29" t="s">
        <v>835</v>
      </c>
      <c r="C82" s="29" t="s">
        <v>161</v>
      </c>
      <c r="D82" s="25" t="s">
        <v>70</v>
      </c>
      <c r="E82" s="30" t="s">
        <v>162</v>
      </c>
      <c r="F82" s="31" t="s">
        <v>153</v>
      </c>
      <c r="G82" s="32">
        <v>0.52</v>
      </c>
      <c r="H82" s="33">
        <v>0</v>
      </c>
      <c r="I82" s="33">
        <f>ROUND(ROUND(H82,2)*ROUND(G82,3),2)</f>
      </c>
      <c r="J82" s="31" t="s">
        <v>53</v>
      </c>
      <c r="O82">
        <f>(I82*21)/100</f>
      </c>
      <c r="P82" t="s">
        <v>23</v>
      </c>
    </row>
    <row r="83" spans="1:5" ht="51">
      <c r="A83" s="34" t="s">
        <v>54</v>
      </c>
      <c r="E83" s="35" t="s">
        <v>955</v>
      </c>
    </row>
    <row r="84" spans="1:5" ht="12.75">
      <c r="A84" s="36" t="s">
        <v>56</v>
      </c>
      <c r="E84" s="37" t="s">
        <v>956</v>
      </c>
    </row>
    <row r="85" spans="1:5" ht="63.75">
      <c r="A85" t="s">
        <v>58</v>
      </c>
      <c r="E85" s="35" t="s">
        <v>102</v>
      </c>
    </row>
    <row r="86" spans="1:16" ht="12.75">
      <c r="A86" s="25" t="s">
        <v>47</v>
      </c>
      <c r="B86" s="29" t="s">
        <v>914</v>
      </c>
      <c r="C86" s="29" t="s">
        <v>174</v>
      </c>
      <c r="D86" s="25" t="s">
        <v>70</v>
      </c>
      <c r="E86" s="30" t="s">
        <v>175</v>
      </c>
      <c r="F86" s="31" t="s">
        <v>99</v>
      </c>
      <c r="G86" s="32">
        <v>8.42</v>
      </c>
      <c r="H86" s="33">
        <v>0</v>
      </c>
      <c r="I86" s="33">
        <f>ROUND(ROUND(H86,2)*ROUND(G86,3),2)</f>
      </c>
      <c r="J86" s="31" t="s">
        <v>53</v>
      </c>
      <c r="O86">
        <f>(I86*21)/100</f>
      </c>
      <c r="P86" t="s">
        <v>23</v>
      </c>
    </row>
    <row r="87" spans="1:5" ht="63.75">
      <c r="A87" s="34" t="s">
        <v>54</v>
      </c>
      <c r="E87" s="35" t="s">
        <v>957</v>
      </c>
    </row>
    <row r="88" spans="1:5" ht="12.75">
      <c r="A88" s="36" t="s">
        <v>56</v>
      </c>
      <c r="E88" s="37" t="s">
        <v>958</v>
      </c>
    </row>
    <row r="89" spans="1:5" ht="63.75">
      <c r="A89" t="s">
        <v>58</v>
      </c>
      <c r="E89" s="35" t="s">
        <v>102</v>
      </c>
    </row>
    <row r="90" spans="1:16" ht="12.75">
      <c r="A90" s="25" t="s">
        <v>47</v>
      </c>
      <c r="B90" s="29" t="s">
        <v>592</v>
      </c>
      <c r="C90" s="29" t="s">
        <v>179</v>
      </c>
      <c r="D90" s="25" t="s">
        <v>70</v>
      </c>
      <c r="E90" s="30" t="s">
        <v>180</v>
      </c>
      <c r="F90" s="31" t="s">
        <v>153</v>
      </c>
      <c r="G90" s="32">
        <v>227.8</v>
      </c>
      <c r="H90" s="33">
        <v>0</v>
      </c>
      <c r="I90" s="33">
        <f>ROUND(ROUND(H90,2)*ROUND(G90,3),2)</f>
      </c>
      <c r="J90" s="31" t="s">
        <v>53</v>
      </c>
      <c r="O90">
        <f>(I90*21)/100</f>
      </c>
      <c r="P90" t="s">
        <v>23</v>
      </c>
    </row>
    <row r="91" spans="1:5" ht="76.5">
      <c r="A91" s="34" t="s">
        <v>54</v>
      </c>
      <c r="E91" s="35" t="s">
        <v>959</v>
      </c>
    </row>
    <row r="92" spans="1:5" ht="25.5">
      <c r="A92" s="36" t="s">
        <v>56</v>
      </c>
      <c r="E92" s="37" t="s">
        <v>960</v>
      </c>
    </row>
    <row r="93" spans="1:5" ht="25.5">
      <c r="A93" t="s">
        <v>58</v>
      </c>
      <c r="E93" s="35" t="s">
        <v>183</v>
      </c>
    </row>
    <row r="94" spans="1:16" ht="12.75">
      <c r="A94" s="25" t="s">
        <v>47</v>
      </c>
      <c r="B94" s="29" t="s">
        <v>602</v>
      </c>
      <c r="C94" s="29" t="s">
        <v>185</v>
      </c>
      <c r="D94" s="25" t="s">
        <v>70</v>
      </c>
      <c r="E94" s="30" t="s">
        <v>186</v>
      </c>
      <c r="F94" s="31" t="s">
        <v>187</v>
      </c>
      <c r="G94" s="32">
        <v>1008</v>
      </c>
      <c r="H94" s="33">
        <v>0</v>
      </c>
      <c r="I94" s="33">
        <f>ROUND(ROUND(H94,2)*ROUND(G94,3),2)</f>
      </c>
      <c r="J94" s="31" t="s">
        <v>53</v>
      </c>
      <c r="O94">
        <f>(I94*21)/100</f>
      </c>
      <c r="P94" t="s">
        <v>23</v>
      </c>
    </row>
    <row r="95" spans="1:5" ht="38.25">
      <c r="A95" s="34" t="s">
        <v>54</v>
      </c>
      <c r="E95" s="35" t="s">
        <v>961</v>
      </c>
    </row>
    <row r="96" spans="1:5" ht="12.75">
      <c r="A96" s="36" t="s">
        <v>56</v>
      </c>
      <c r="E96" s="37" t="s">
        <v>189</v>
      </c>
    </row>
    <row r="97" spans="1:5" ht="38.25">
      <c r="A97" t="s">
        <v>58</v>
      </c>
      <c r="E97" s="35" t="s">
        <v>190</v>
      </c>
    </row>
    <row r="98" spans="1:16" ht="12.75">
      <c r="A98" s="25" t="s">
        <v>47</v>
      </c>
      <c r="B98" s="29" t="s">
        <v>33</v>
      </c>
      <c r="C98" s="29" t="s">
        <v>191</v>
      </c>
      <c r="D98" s="25" t="s">
        <v>70</v>
      </c>
      <c r="E98" s="30" t="s">
        <v>192</v>
      </c>
      <c r="F98" s="31" t="s">
        <v>99</v>
      </c>
      <c r="G98" s="32">
        <v>100.313</v>
      </c>
      <c r="H98" s="33">
        <v>0</v>
      </c>
      <c r="I98" s="33">
        <f>ROUND(ROUND(H98,2)*ROUND(G98,3),2)</f>
      </c>
      <c r="J98" s="31" t="s">
        <v>53</v>
      </c>
      <c r="O98">
        <f>(I98*21)/100</f>
      </c>
      <c r="P98" t="s">
        <v>23</v>
      </c>
    </row>
    <row r="99" spans="1:5" ht="89.25">
      <c r="A99" s="34" t="s">
        <v>54</v>
      </c>
      <c r="E99" s="35" t="s">
        <v>962</v>
      </c>
    </row>
    <row r="100" spans="1:5" ht="25.5">
      <c r="A100" s="36" t="s">
        <v>56</v>
      </c>
      <c r="E100" s="37" t="s">
        <v>963</v>
      </c>
    </row>
    <row r="101" spans="1:5" ht="38.25">
      <c r="A101" t="s">
        <v>58</v>
      </c>
      <c r="E101" s="35" t="s">
        <v>195</v>
      </c>
    </row>
    <row r="102" spans="1:16" ht="12.75">
      <c r="A102" s="25" t="s">
        <v>47</v>
      </c>
      <c r="B102" s="29" t="s">
        <v>821</v>
      </c>
      <c r="C102" s="29" t="s">
        <v>197</v>
      </c>
      <c r="D102" s="25" t="s">
        <v>70</v>
      </c>
      <c r="E102" s="30" t="s">
        <v>198</v>
      </c>
      <c r="F102" s="31" t="s">
        <v>99</v>
      </c>
      <c r="G102" s="32">
        <v>44.682</v>
      </c>
      <c r="H102" s="33">
        <v>0</v>
      </c>
      <c r="I102" s="33">
        <f>ROUND(ROUND(H102,2)*ROUND(G102,3),2)</f>
      </c>
      <c r="J102" s="31" t="s">
        <v>53</v>
      </c>
      <c r="O102">
        <f>(I102*21)/100</f>
      </c>
      <c r="P102" t="s">
        <v>23</v>
      </c>
    </row>
    <row r="103" spans="1:5" ht="76.5">
      <c r="A103" s="34" t="s">
        <v>54</v>
      </c>
      <c r="E103" s="35" t="s">
        <v>964</v>
      </c>
    </row>
    <row r="104" spans="1:5" ht="12.75">
      <c r="A104" s="36" t="s">
        <v>56</v>
      </c>
      <c r="E104" s="37" t="s">
        <v>965</v>
      </c>
    </row>
    <row r="105" spans="1:5" ht="369.75">
      <c r="A105" t="s">
        <v>58</v>
      </c>
      <c r="E105" s="35" t="s">
        <v>201</v>
      </c>
    </row>
    <row r="106" spans="1:16" ht="12.75">
      <c r="A106" s="25" t="s">
        <v>47</v>
      </c>
      <c r="B106" s="29" t="s">
        <v>816</v>
      </c>
      <c r="C106" s="29" t="s">
        <v>203</v>
      </c>
      <c r="D106" s="25" t="s">
        <v>70</v>
      </c>
      <c r="E106" s="30" t="s">
        <v>204</v>
      </c>
      <c r="F106" s="31" t="s">
        <v>99</v>
      </c>
      <c r="G106" s="32">
        <v>750.592</v>
      </c>
      <c r="H106" s="33">
        <v>0</v>
      </c>
      <c r="I106" s="33">
        <f>ROUND(ROUND(H106,2)*ROUND(G106,3),2)</f>
      </c>
      <c r="J106" s="31" t="s">
        <v>53</v>
      </c>
      <c r="O106">
        <f>(I106*21)/100</f>
      </c>
      <c r="P106" t="s">
        <v>23</v>
      </c>
    </row>
    <row r="107" spans="1:5" ht="204">
      <c r="A107" s="34" t="s">
        <v>54</v>
      </c>
      <c r="E107" s="35" t="s">
        <v>966</v>
      </c>
    </row>
    <row r="108" spans="1:5" ht="63.75">
      <c r="A108" s="36" t="s">
        <v>56</v>
      </c>
      <c r="E108" s="37" t="s">
        <v>967</v>
      </c>
    </row>
    <row r="109" spans="1:5" ht="318.75">
      <c r="A109" t="s">
        <v>58</v>
      </c>
      <c r="E109" s="35" t="s">
        <v>207</v>
      </c>
    </row>
    <row r="110" spans="1:16" ht="12.75">
      <c r="A110" s="25" t="s">
        <v>47</v>
      </c>
      <c r="B110" s="29" t="s">
        <v>416</v>
      </c>
      <c r="C110" s="29" t="s">
        <v>968</v>
      </c>
      <c r="D110" s="25" t="s">
        <v>70</v>
      </c>
      <c r="E110" s="30" t="s">
        <v>969</v>
      </c>
      <c r="F110" s="31" t="s">
        <v>99</v>
      </c>
      <c r="G110" s="32">
        <v>187.648</v>
      </c>
      <c r="H110" s="33">
        <v>0</v>
      </c>
      <c r="I110" s="33">
        <f>ROUND(ROUND(H110,2)*ROUND(G110,3),2)</f>
      </c>
      <c r="J110" s="31" t="s">
        <v>53</v>
      </c>
      <c r="O110">
        <f>(I110*21)/100</f>
      </c>
      <c r="P110" t="s">
        <v>23</v>
      </c>
    </row>
    <row r="111" spans="1:5" ht="204">
      <c r="A111" s="34" t="s">
        <v>54</v>
      </c>
      <c r="E111" s="35" t="s">
        <v>970</v>
      </c>
    </row>
    <row r="112" spans="1:5" ht="63.75">
      <c r="A112" s="36" t="s">
        <v>56</v>
      </c>
      <c r="E112" s="37" t="s">
        <v>971</v>
      </c>
    </row>
    <row r="113" spans="1:5" ht="318.75">
      <c r="A113" t="s">
        <v>58</v>
      </c>
      <c r="E113" s="35" t="s">
        <v>972</v>
      </c>
    </row>
    <row r="114" spans="1:16" ht="12.75">
      <c r="A114" s="25" t="s">
        <v>47</v>
      </c>
      <c r="B114" s="29" t="s">
        <v>543</v>
      </c>
      <c r="C114" s="29" t="s">
        <v>209</v>
      </c>
      <c r="D114" s="25" t="s">
        <v>70</v>
      </c>
      <c r="E114" s="30" t="s">
        <v>210</v>
      </c>
      <c r="F114" s="31" t="s">
        <v>99</v>
      </c>
      <c r="G114" s="32">
        <v>44.88</v>
      </c>
      <c r="H114" s="33">
        <v>0</v>
      </c>
      <c r="I114" s="33">
        <f>ROUND(ROUND(H114,2)*ROUND(G114,3),2)</f>
      </c>
      <c r="J114" s="31" t="s">
        <v>53</v>
      </c>
      <c r="O114">
        <f>(I114*21)/100</f>
      </c>
      <c r="P114" t="s">
        <v>23</v>
      </c>
    </row>
    <row r="115" spans="1:5" ht="38.25">
      <c r="A115" s="34" t="s">
        <v>54</v>
      </c>
      <c r="E115" s="35" t="s">
        <v>973</v>
      </c>
    </row>
    <row r="116" spans="1:5" ht="12.75">
      <c r="A116" s="36" t="s">
        <v>56</v>
      </c>
      <c r="E116" s="37" t="s">
        <v>974</v>
      </c>
    </row>
    <row r="117" spans="1:5" ht="280.5">
      <c r="A117" t="s">
        <v>58</v>
      </c>
      <c r="E117" s="35" t="s">
        <v>213</v>
      </c>
    </row>
    <row r="118" spans="1:16" ht="12.75">
      <c r="A118" s="25" t="s">
        <v>47</v>
      </c>
      <c r="B118" s="29" t="s">
        <v>576</v>
      </c>
      <c r="C118" s="29" t="s">
        <v>215</v>
      </c>
      <c r="D118" s="25" t="s">
        <v>70</v>
      </c>
      <c r="E118" s="30" t="s">
        <v>216</v>
      </c>
      <c r="F118" s="31" t="s">
        <v>99</v>
      </c>
      <c r="G118" s="32">
        <v>97.2</v>
      </c>
      <c r="H118" s="33">
        <v>0</v>
      </c>
      <c r="I118" s="33">
        <f>ROUND(ROUND(H118,2)*ROUND(G118,3),2)</f>
      </c>
      <c r="J118" s="31" t="s">
        <v>53</v>
      </c>
      <c r="O118">
        <f>(I118*21)/100</f>
      </c>
      <c r="P118" t="s">
        <v>23</v>
      </c>
    </row>
    <row r="119" spans="1:5" ht="63.75">
      <c r="A119" s="34" t="s">
        <v>54</v>
      </c>
      <c r="E119" s="35" t="s">
        <v>975</v>
      </c>
    </row>
    <row r="120" spans="1:5" ht="12.75">
      <c r="A120" s="36" t="s">
        <v>56</v>
      </c>
      <c r="E120" s="37" t="s">
        <v>976</v>
      </c>
    </row>
    <row r="121" spans="1:5" ht="242.25">
      <c r="A121" t="s">
        <v>58</v>
      </c>
      <c r="E121" s="35" t="s">
        <v>219</v>
      </c>
    </row>
    <row r="122" spans="1:16" ht="12.75">
      <c r="A122" s="25" t="s">
        <v>47</v>
      </c>
      <c r="B122" s="29" t="s">
        <v>142</v>
      </c>
      <c r="C122" s="29" t="s">
        <v>221</v>
      </c>
      <c r="D122" s="25" t="s">
        <v>50</v>
      </c>
      <c r="E122" s="30" t="s">
        <v>222</v>
      </c>
      <c r="F122" s="31" t="s">
        <v>99</v>
      </c>
      <c r="G122" s="32">
        <v>4</v>
      </c>
      <c r="H122" s="33">
        <v>0</v>
      </c>
      <c r="I122" s="33">
        <f>ROUND(ROUND(H122,2)*ROUND(G122,3),2)</f>
      </c>
      <c r="J122" s="31" t="s">
        <v>53</v>
      </c>
      <c r="O122">
        <f>(I122*21)/100</f>
      </c>
      <c r="P122" t="s">
        <v>23</v>
      </c>
    </row>
    <row r="123" spans="1:5" ht="38.25">
      <c r="A123" s="34" t="s">
        <v>54</v>
      </c>
      <c r="E123" s="35" t="s">
        <v>977</v>
      </c>
    </row>
    <row r="124" spans="1:5" ht="12.75">
      <c r="A124" s="36" t="s">
        <v>56</v>
      </c>
      <c r="E124" s="37" t="s">
        <v>228</v>
      </c>
    </row>
    <row r="125" spans="1:5" ht="229.5">
      <c r="A125" t="s">
        <v>58</v>
      </c>
      <c r="E125" s="35" t="s">
        <v>225</v>
      </c>
    </row>
    <row r="126" spans="1:16" ht="12.75">
      <c r="A126" s="25" t="s">
        <v>47</v>
      </c>
      <c r="B126" s="29" t="s">
        <v>649</v>
      </c>
      <c r="C126" s="29" t="s">
        <v>221</v>
      </c>
      <c r="D126" s="25" t="s">
        <v>61</v>
      </c>
      <c r="E126" s="30" t="s">
        <v>222</v>
      </c>
      <c r="F126" s="31" t="s">
        <v>99</v>
      </c>
      <c r="G126" s="32">
        <v>463.254</v>
      </c>
      <c r="H126" s="33">
        <v>0</v>
      </c>
      <c r="I126" s="33">
        <f>ROUND(ROUND(H126,2)*ROUND(G126,3),2)</f>
      </c>
      <c r="J126" s="31" t="s">
        <v>53</v>
      </c>
      <c r="O126">
        <f>(I126*21)/100</f>
      </c>
      <c r="P126" t="s">
        <v>23</v>
      </c>
    </row>
    <row r="127" spans="1:5" ht="191.25">
      <c r="A127" s="34" t="s">
        <v>54</v>
      </c>
      <c r="E127" s="35" t="s">
        <v>978</v>
      </c>
    </row>
    <row r="128" spans="1:5" ht="89.25">
      <c r="A128" s="36" t="s">
        <v>56</v>
      </c>
      <c r="E128" s="37" t="s">
        <v>979</v>
      </c>
    </row>
    <row r="129" spans="1:5" ht="229.5">
      <c r="A129" t="s">
        <v>58</v>
      </c>
      <c r="E129" s="35" t="s">
        <v>225</v>
      </c>
    </row>
    <row r="130" spans="1:16" ht="12.75">
      <c r="A130" s="25" t="s">
        <v>47</v>
      </c>
      <c r="B130" s="29" t="s">
        <v>504</v>
      </c>
      <c r="C130" s="29" t="s">
        <v>221</v>
      </c>
      <c r="D130" s="25" t="s">
        <v>65</v>
      </c>
      <c r="E130" s="30" t="s">
        <v>222</v>
      </c>
      <c r="F130" s="31" t="s">
        <v>99</v>
      </c>
      <c r="G130" s="32">
        <v>477.232</v>
      </c>
      <c r="H130" s="33">
        <v>0</v>
      </c>
      <c r="I130" s="33">
        <f>ROUND(ROUND(H130,2)*ROUND(G130,3),2)</f>
      </c>
      <c r="J130" s="31" t="s">
        <v>53</v>
      </c>
      <c r="O130">
        <f>(I130*21)/100</f>
      </c>
      <c r="P130" t="s">
        <v>23</v>
      </c>
    </row>
    <row r="131" spans="1:5" ht="255">
      <c r="A131" s="34" t="s">
        <v>54</v>
      </c>
      <c r="E131" s="35" t="s">
        <v>980</v>
      </c>
    </row>
    <row r="132" spans="1:5" ht="127.5">
      <c r="A132" s="36" t="s">
        <v>56</v>
      </c>
      <c r="E132" s="37" t="s">
        <v>981</v>
      </c>
    </row>
    <row r="133" spans="1:5" ht="229.5">
      <c r="A133" t="s">
        <v>58</v>
      </c>
      <c r="E133" s="35" t="s">
        <v>225</v>
      </c>
    </row>
    <row r="134" spans="1:16" ht="12.75">
      <c r="A134" s="25" t="s">
        <v>47</v>
      </c>
      <c r="B134" s="29" t="s">
        <v>659</v>
      </c>
      <c r="C134" s="29" t="s">
        <v>233</v>
      </c>
      <c r="D134" s="25" t="s">
        <v>70</v>
      </c>
      <c r="E134" s="30" t="s">
        <v>234</v>
      </c>
      <c r="F134" s="31" t="s">
        <v>99</v>
      </c>
      <c r="G134" s="32">
        <v>5.376</v>
      </c>
      <c r="H134" s="33">
        <v>0</v>
      </c>
      <c r="I134" s="33">
        <f>ROUND(ROUND(H134,2)*ROUND(G134,3),2)</f>
      </c>
      <c r="J134" s="31" t="s">
        <v>53</v>
      </c>
      <c r="O134">
        <f>(I134*21)/100</f>
      </c>
      <c r="P134" t="s">
        <v>23</v>
      </c>
    </row>
    <row r="135" spans="1:5" ht="38.25">
      <c r="A135" s="34" t="s">
        <v>54</v>
      </c>
      <c r="E135" s="35" t="s">
        <v>982</v>
      </c>
    </row>
    <row r="136" spans="1:5" ht="12.75">
      <c r="A136" s="36" t="s">
        <v>56</v>
      </c>
      <c r="E136" s="37" t="s">
        <v>983</v>
      </c>
    </row>
    <row r="137" spans="1:5" ht="293.25">
      <c r="A137" t="s">
        <v>58</v>
      </c>
      <c r="E137" s="35" t="s">
        <v>237</v>
      </c>
    </row>
    <row r="138" spans="1:16" ht="12.75">
      <c r="A138" s="25" t="s">
        <v>47</v>
      </c>
      <c r="B138" s="29" t="s">
        <v>725</v>
      </c>
      <c r="C138" s="29" t="s">
        <v>233</v>
      </c>
      <c r="D138" s="25" t="s">
        <v>61</v>
      </c>
      <c r="E138" s="30" t="s">
        <v>234</v>
      </c>
      <c r="F138" s="31" t="s">
        <v>99</v>
      </c>
      <c r="G138" s="32">
        <v>11.44</v>
      </c>
      <c r="H138" s="33">
        <v>0</v>
      </c>
      <c r="I138" s="33">
        <f>ROUND(ROUND(H138,2)*ROUND(G138,3),2)</f>
      </c>
      <c r="J138" s="31" t="s">
        <v>53</v>
      </c>
      <c r="O138">
        <f>(I138*21)/100</f>
      </c>
      <c r="P138" t="s">
        <v>23</v>
      </c>
    </row>
    <row r="139" spans="1:5" ht="51">
      <c r="A139" s="34" t="s">
        <v>54</v>
      </c>
      <c r="E139" s="35" t="s">
        <v>984</v>
      </c>
    </row>
    <row r="140" spans="1:5" ht="12.75">
      <c r="A140" s="36" t="s">
        <v>56</v>
      </c>
      <c r="E140" s="37" t="s">
        <v>985</v>
      </c>
    </row>
    <row r="141" spans="1:5" ht="293.25">
      <c r="A141" t="s">
        <v>58</v>
      </c>
      <c r="E141" s="35" t="s">
        <v>237</v>
      </c>
    </row>
    <row r="142" spans="1:16" ht="12.75">
      <c r="A142" s="25" t="s">
        <v>47</v>
      </c>
      <c r="B142" s="29" t="s">
        <v>608</v>
      </c>
      <c r="C142" s="29" t="s">
        <v>242</v>
      </c>
      <c r="D142" s="25" t="s">
        <v>70</v>
      </c>
      <c r="E142" s="30" t="s">
        <v>243</v>
      </c>
      <c r="F142" s="31" t="s">
        <v>84</v>
      </c>
      <c r="G142" s="32">
        <v>119.84</v>
      </c>
      <c r="H142" s="33">
        <v>0</v>
      </c>
      <c r="I142" s="33">
        <f>ROUND(ROUND(H142,2)*ROUND(G142,3),2)</f>
      </c>
      <c r="J142" s="31" t="s">
        <v>53</v>
      </c>
      <c r="O142">
        <f>(I142*21)/100</f>
      </c>
      <c r="P142" t="s">
        <v>23</v>
      </c>
    </row>
    <row r="143" spans="1:5" ht="38.25">
      <c r="A143" s="34" t="s">
        <v>54</v>
      </c>
      <c r="E143" s="35" t="s">
        <v>986</v>
      </c>
    </row>
    <row r="144" spans="1:5" ht="12.75">
      <c r="A144" s="36" t="s">
        <v>56</v>
      </c>
      <c r="E144" s="37" t="s">
        <v>987</v>
      </c>
    </row>
    <row r="145" spans="1:5" ht="25.5">
      <c r="A145" t="s">
        <v>58</v>
      </c>
      <c r="E145" s="35" t="s">
        <v>246</v>
      </c>
    </row>
    <row r="146" spans="1:16" ht="12.75">
      <c r="A146" s="25" t="s">
        <v>47</v>
      </c>
      <c r="B146" s="29" t="s">
        <v>496</v>
      </c>
      <c r="C146" s="29" t="s">
        <v>242</v>
      </c>
      <c r="D146" s="25" t="s">
        <v>61</v>
      </c>
      <c r="E146" s="30" t="s">
        <v>243</v>
      </c>
      <c r="F146" s="31" t="s">
        <v>84</v>
      </c>
      <c r="G146" s="32">
        <v>472.1</v>
      </c>
      <c r="H146" s="33">
        <v>0</v>
      </c>
      <c r="I146" s="33">
        <f>ROUND(ROUND(H146,2)*ROUND(G146,3),2)</f>
      </c>
      <c r="J146" s="31" t="s">
        <v>53</v>
      </c>
      <c r="O146">
        <f>(I146*21)/100</f>
      </c>
      <c r="P146" t="s">
        <v>23</v>
      </c>
    </row>
    <row r="147" spans="1:5" ht="76.5">
      <c r="A147" s="34" t="s">
        <v>54</v>
      </c>
      <c r="E147" s="35" t="s">
        <v>988</v>
      </c>
    </row>
    <row r="148" spans="1:5" ht="25.5">
      <c r="A148" s="36" t="s">
        <v>56</v>
      </c>
      <c r="E148" s="37" t="s">
        <v>989</v>
      </c>
    </row>
    <row r="149" spans="1:5" ht="25.5">
      <c r="A149" t="s">
        <v>58</v>
      </c>
      <c r="E149" s="35" t="s">
        <v>246</v>
      </c>
    </row>
    <row r="150" spans="1:16" ht="12.75">
      <c r="A150" s="25" t="s">
        <v>47</v>
      </c>
      <c r="B150" s="29" t="s">
        <v>582</v>
      </c>
      <c r="C150" s="29" t="s">
        <v>242</v>
      </c>
      <c r="D150" s="25" t="s">
        <v>65</v>
      </c>
      <c r="E150" s="30" t="s">
        <v>243</v>
      </c>
      <c r="F150" s="31" t="s">
        <v>84</v>
      </c>
      <c r="G150" s="32">
        <v>64.139</v>
      </c>
      <c r="H150" s="33">
        <v>0</v>
      </c>
      <c r="I150" s="33">
        <f>ROUND(ROUND(H150,2)*ROUND(G150,3),2)</f>
      </c>
      <c r="J150" s="31" t="s">
        <v>53</v>
      </c>
      <c r="O150">
        <f>(I150*21)/100</f>
      </c>
      <c r="P150" t="s">
        <v>23</v>
      </c>
    </row>
    <row r="151" spans="1:5" ht="38.25">
      <c r="A151" s="34" t="s">
        <v>54</v>
      </c>
      <c r="E151" s="35" t="s">
        <v>990</v>
      </c>
    </row>
    <row r="152" spans="1:5" ht="12.75">
      <c r="A152" s="36" t="s">
        <v>56</v>
      </c>
      <c r="E152" s="37" t="s">
        <v>991</v>
      </c>
    </row>
    <row r="153" spans="1:5" ht="25.5">
      <c r="A153" t="s">
        <v>58</v>
      </c>
      <c r="E153" s="35" t="s">
        <v>246</v>
      </c>
    </row>
    <row r="154" spans="1:16" ht="12.75">
      <c r="A154" s="25" t="s">
        <v>47</v>
      </c>
      <c r="B154" s="29" t="s">
        <v>108</v>
      </c>
      <c r="C154" s="29" t="s">
        <v>258</v>
      </c>
      <c r="D154" s="25" t="s">
        <v>50</v>
      </c>
      <c r="E154" s="30" t="s">
        <v>259</v>
      </c>
      <c r="F154" s="31" t="s">
        <v>84</v>
      </c>
      <c r="G154" s="32">
        <v>149.6</v>
      </c>
      <c r="H154" s="33">
        <v>0</v>
      </c>
      <c r="I154" s="33">
        <f>ROUND(ROUND(H154,2)*ROUND(G154,3),2)</f>
      </c>
      <c r="J154" s="31" t="s">
        <v>53</v>
      </c>
      <c r="O154">
        <f>(I154*21)/100</f>
      </c>
      <c r="P154" t="s">
        <v>23</v>
      </c>
    </row>
    <row r="155" spans="1:5" ht="38.25">
      <c r="A155" s="34" t="s">
        <v>54</v>
      </c>
      <c r="E155" s="35" t="s">
        <v>992</v>
      </c>
    </row>
    <row r="156" spans="1:5" ht="12.75">
      <c r="A156" s="36" t="s">
        <v>56</v>
      </c>
      <c r="E156" s="37" t="s">
        <v>993</v>
      </c>
    </row>
    <row r="157" spans="1:5" ht="25.5">
      <c r="A157" t="s">
        <v>58</v>
      </c>
      <c r="E157" s="35" t="s">
        <v>246</v>
      </c>
    </row>
    <row r="158" spans="1:16" ht="12.75">
      <c r="A158" s="25" t="s">
        <v>47</v>
      </c>
      <c r="B158" s="29" t="s">
        <v>707</v>
      </c>
      <c r="C158" s="29" t="s">
        <v>258</v>
      </c>
      <c r="D158" s="25" t="s">
        <v>61</v>
      </c>
      <c r="E158" s="30" t="s">
        <v>259</v>
      </c>
      <c r="F158" s="31" t="s">
        <v>84</v>
      </c>
      <c r="G158" s="32">
        <v>64.5</v>
      </c>
      <c r="H158" s="33">
        <v>0</v>
      </c>
      <c r="I158" s="33">
        <f>ROUND(ROUND(H158,2)*ROUND(G158,3),2)</f>
      </c>
      <c r="J158" s="31" t="s">
        <v>53</v>
      </c>
      <c r="O158">
        <f>(I158*21)/100</f>
      </c>
      <c r="P158" t="s">
        <v>23</v>
      </c>
    </row>
    <row r="159" spans="1:5" ht="51">
      <c r="A159" s="34" t="s">
        <v>54</v>
      </c>
      <c r="E159" s="35" t="s">
        <v>994</v>
      </c>
    </row>
    <row r="160" spans="1:5" ht="12.75">
      <c r="A160" s="36" t="s">
        <v>56</v>
      </c>
      <c r="E160" s="37" t="s">
        <v>995</v>
      </c>
    </row>
    <row r="161" spans="1:5" ht="25.5">
      <c r="A161" t="s">
        <v>58</v>
      </c>
      <c r="E161" s="35" t="s">
        <v>246</v>
      </c>
    </row>
    <row r="162" spans="1:16" ht="12.75">
      <c r="A162" s="25" t="s">
        <v>47</v>
      </c>
      <c r="B162" s="29" t="s">
        <v>178</v>
      </c>
      <c r="C162" s="29" t="s">
        <v>266</v>
      </c>
      <c r="D162" s="25" t="s">
        <v>70</v>
      </c>
      <c r="E162" s="30" t="s">
        <v>267</v>
      </c>
      <c r="F162" s="31" t="s">
        <v>84</v>
      </c>
      <c r="G162" s="32">
        <v>648</v>
      </c>
      <c r="H162" s="33">
        <v>0</v>
      </c>
      <c r="I162" s="33">
        <f>ROUND(ROUND(H162,2)*ROUND(G162,3),2)</f>
      </c>
      <c r="J162" s="31" t="s">
        <v>53</v>
      </c>
      <c r="O162">
        <f>(I162*21)/100</f>
      </c>
      <c r="P162" t="s">
        <v>23</v>
      </c>
    </row>
    <row r="163" spans="1:5" ht="63.75">
      <c r="A163" s="34" t="s">
        <v>54</v>
      </c>
      <c r="E163" s="35" t="s">
        <v>996</v>
      </c>
    </row>
    <row r="164" spans="1:5" ht="12.75">
      <c r="A164" s="36" t="s">
        <v>56</v>
      </c>
      <c r="E164" s="37" t="s">
        <v>997</v>
      </c>
    </row>
    <row r="165" spans="1:5" ht="12.75">
      <c r="A165" t="s">
        <v>58</v>
      </c>
      <c r="E165" s="35" t="s">
        <v>270</v>
      </c>
    </row>
    <row r="166" spans="1:16" ht="12.75">
      <c r="A166" s="25" t="s">
        <v>47</v>
      </c>
      <c r="B166" s="29" t="s">
        <v>310</v>
      </c>
      <c r="C166" s="29" t="s">
        <v>272</v>
      </c>
      <c r="D166" s="25" t="s">
        <v>70</v>
      </c>
      <c r="E166" s="30" t="s">
        <v>273</v>
      </c>
      <c r="F166" s="31" t="s">
        <v>84</v>
      </c>
      <c r="G166" s="32">
        <v>258.5</v>
      </c>
      <c r="H166" s="33">
        <v>0</v>
      </c>
      <c r="I166" s="33">
        <f>ROUND(ROUND(H166,2)*ROUND(G166,3),2)</f>
      </c>
      <c r="J166" s="31" t="s">
        <v>53</v>
      </c>
      <c r="O166">
        <f>(I166*21)/100</f>
      </c>
      <c r="P166" t="s">
        <v>23</v>
      </c>
    </row>
    <row r="167" spans="1:5" ht="38.25">
      <c r="A167" s="34" t="s">
        <v>54</v>
      </c>
      <c r="E167" s="35" t="s">
        <v>998</v>
      </c>
    </row>
    <row r="168" spans="1:5" ht="12.75">
      <c r="A168" s="36" t="s">
        <v>56</v>
      </c>
      <c r="E168" s="37" t="s">
        <v>999</v>
      </c>
    </row>
    <row r="169" spans="1:5" ht="38.25">
      <c r="A169" t="s">
        <v>58</v>
      </c>
      <c r="E169" s="35" t="s">
        <v>276</v>
      </c>
    </row>
    <row r="170" spans="1:16" ht="12.75">
      <c r="A170" s="25" t="s">
        <v>47</v>
      </c>
      <c r="B170" s="29" t="s">
        <v>852</v>
      </c>
      <c r="C170" s="29" t="s">
        <v>278</v>
      </c>
      <c r="D170" s="25" t="s">
        <v>70</v>
      </c>
      <c r="E170" s="30" t="s">
        <v>279</v>
      </c>
      <c r="F170" s="31" t="s">
        <v>84</v>
      </c>
      <c r="G170" s="32">
        <v>389.5</v>
      </c>
      <c r="H170" s="33">
        <v>0</v>
      </c>
      <c r="I170" s="33">
        <f>ROUND(ROUND(H170,2)*ROUND(G170,3),2)</f>
      </c>
      <c r="J170" s="31" t="s">
        <v>53</v>
      </c>
      <c r="O170">
        <f>(I170*21)/100</f>
      </c>
      <c r="P170" t="s">
        <v>23</v>
      </c>
    </row>
    <row r="171" spans="1:5" ht="38.25">
      <c r="A171" s="34" t="s">
        <v>54</v>
      </c>
      <c r="E171" s="35" t="s">
        <v>1000</v>
      </c>
    </row>
    <row r="172" spans="1:5" ht="12.75">
      <c r="A172" s="36" t="s">
        <v>56</v>
      </c>
      <c r="E172" s="37" t="s">
        <v>1001</v>
      </c>
    </row>
    <row r="173" spans="1:5" ht="38.25">
      <c r="A173" t="s">
        <v>58</v>
      </c>
      <c r="E173" s="35" t="s">
        <v>282</v>
      </c>
    </row>
    <row r="174" spans="1:16" ht="12.75">
      <c r="A174" s="25" t="s">
        <v>47</v>
      </c>
      <c r="B174" s="29" t="s">
        <v>328</v>
      </c>
      <c r="C174" s="29" t="s">
        <v>284</v>
      </c>
      <c r="D174" s="25" t="s">
        <v>70</v>
      </c>
      <c r="E174" s="30" t="s">
        <v>285</v>
      </c>
      <c r="F174" s="31" t="s">
        <v>84</v>
      </c>
      <c r="G174" s="32">
        <v>648</v>
      </c>
      <c r="H174" s="33">
        <v>0</v>
      </c>
      <c r="I174" s="33">
        <f>ROUND(ROUND(H174,2)*ROUND(G174,3),2)</f>
      </c>
      <c r="J174" s="31" t="s">
        <v>53</v>
      </c>
      <c r="O174">
        <f>(I174*21)/100</f>
      </c>
      <c r="P174" t="s">
        <v>23</v>
      </c>
    </row>
    <row r="175" spans="1:5" ht="76.5">
      <c r="A175" s="34" t="s">
        <v>54</v>
      </c>
      <c r="E175" s="35" t="s">
        <v>1002</v>
      </c>
    </row>
    <row r="176" spans="1:5" ht="12.75">
      <c r="A176" s="36" t="s">
        <v>56</v>
      </c>
      <c r="E176" s="37" t="s">
        <v>997</v>
      </c>
    </row>
    <row r="177" spans="1:5" ht="25.5">
      <c r="A177" t="s">
        <v>58</v>
      </c>
      <c r="E177" s="35" t="s">
        <v>287</v>
      </c>
    </row>
    <row r="178" spans="1:16" ht="12.75">
      <c r="A178" s="25" t="s">
        <v>47</v>
      </c>
      <c r="B178" s="29" t="s">
        <v>528</v>
      </c>
      <c r="C178" s="29" t="s">
        <v>289</v>
      </c>
      <c r="D178" s="25" t="s">
        <v>70</v>
      </c>
      <c r="E178" s="30" t="s">
        <v>290</v>
      </c>
      <c r="F178" s="31" t="s">
        <v>84</v>
      </c>
      <c r="G178" s="32">
        <v>648</v>
      </c>
      <c r="H178" s="33">
        <v>0</v>
      </c>
      <c r="I178" s="33">
        <f>ROUND(ROUND(H178,2)*ROUND(G178,3),2)</f>
      </c>
      <c r="J178" s="31" t="s">
        <v>53</v>
      </c>
      <c r="O178">
        <f>(I178*21)/100</f>
      </c>
      <c r="P178" t="s">
        <v>23</v>
      </c>
    </row>
    <row r="179" spans="1:5" ht="76.5">
      <c r="A179" s="34" t="s">
        <v>54</v>
      </c>
      <c r="E179" s="35" t="s">
        <v>1003</v>
      </c>
    </row>
    <row r="180" spans="1:5" ht="12.75">
      <c r="A180" s="36" t="s">
        <v>56</v>
      </c>
      <c r="E180" s="37" t="s">
        <v>997</v>
      </c>
    </row>
    <row r="181" spans="1:5" ht="38.25">
      <c r="A181" t="s">
        <v>58</v>
      </c>
      <c r="E181" s="35" t="s">
        <v>292</v>
      </c>
    </row>
    <row r="182" spans="1:16" ht="12.75">
      <c r="A182" s="25" t="s">
        <v>47</v>
      </c>
      <c r="B182" s="29" t="s">
        <v>23</v>
      </c>
      <c r="C182" s="29" t="s">
        <v>293</v>
      </c>
      <c r="D182" s="25" t="s">
        <v>70</v>
      </c>
      <c r="E182" s="30" t="s">
        <v>294</v>
      </c>
      <c r="F182" s="31" t="s">
        <v>84</v>
      </c>
      <c r="G182" s="32">
        <v>18</v>
      </c>
      <c r="H182" s="33">
        <v>0</v>
      </c>
      <c r="I182" s="33">
        <f>ROUND(ROUND(H182,2)*ROUND(G182,3),2)</f>
      </c>
      <c r="J182" s="31" t="s">
        <v>53</v>
      </c>
      <c r="O182">
        <f>(I182*21)/100</f>
      </c>
      <c r="P182" t="s">
        <v>23</v>
      </c>
    </row>
    <row r="183" spans="1:5" ht="51">
      <c r="A183" s="34" t="s">
        <v>54</v>
      </c>
      <c r="E183" s="35" t="s">
        <v>295</v>
      </c>
    </row>
    <row r="184" spans="1:5" ht="12.75">
      <c r="A184" s="36" t="s">
        <v>56</v>
      </c>
      <c r="E184" s="37" t="s">
        <v>296</v>
      </c>
    </row>
    <row r="185" spans="1:5" ht="38.25">
      <c r="A185" t="s">
        <v>58</v>
      </c>
      <c r="E185" s="35" t="s">
        <v>297</v>
      </c>
    </row>
    <row r="186" spans="1:16" ht="12.75">
      <c r="A186" s="25" t="s">
        <v>47</v>
      </c>
      <c r="B186" s="29" t="s">
        <v>493</v>
      </c>
      <c r="C186" s="29" t="s">
        <v>299</v>
      </c>
      <c r="D186" s="25" t="s">
        <v>70</v>
      </c>
      <c r="E186" s="30" t="s">
        <v>300</v>
      </c>
      <c r="F186" s="31" t="s">
        <v>72</v>
      </c>
      <c r="G186" s="32">
        <v>22</v>
      </c>
      <c r="H186" s="33">
        <v>0</v>
      </c>
      <c r="I186" s="33">
        <f>ROUND(ROUND(H186,2)*ROUND(G186,3),2)</f>
      </c>
      <c r="J186" s="31" t="s">
        <v>53</v>
      </c>
      <c r="O186">
        <f>(I186*21)/100</f>
      </c>
      <c r="P186" t="s">
        <v>23</v>
      </c>
    </row>
    <row r="187" spans="1:5" ht="63.75">
      <c r="A187" s="34" t="s">
        <v>54</v>
      </c>
      <c r="E187" s="35" t="s">
        <v>1004</v>
      </c>
    </row>
    <row r="188" spans="1:5" ht="12.75">
      <c r="A188" s="36" t="s">
        <v>56</v>
      </c>
      <c r="E188" s="37" t="s">
        <v>1005</v>
      </c>
    </row>
    <row r="189" spans="1:5" ht="76.5">
      <c r="A189" t="s">
        <v>58</v>
      </c>
      <c r="E189" s="35" t="s">
        <v>303</v>
      </c>
    </row>
    <row r="190" spans="1:18" ht="12.75" customHeight="1">
      <c r="A190" s="6" t="s">
        <v>45</v>
      </c>
      <c r="B190" s="6"/>
      <c r="C190" s="39" t="s">
        <v>23</v>
      </c>
      <c r="D190" s="6"/>
      <c r="E190" s="27" t="s">
        <v>309</v>
      </c>
      <c r="F190" s="6"/>
      <c r="G190" s="6"/>
      <c r="H190" s="6"/>
      <c r="I190" s="40">
        <f>0+Q190</f>
      </c>
      <c r="J190" s="6"/>
      <c r="O190">
        <f>0+R190</f>
      </c>
      <c r="Q190">
        <f>0+I191+I195+I199+I203+I207+I211+I215+I219+I223+I227+I231+I235+I239+I243+I247+I251</f>
      </c>
      <c r="R190">
        <f>0+O191+O195+O199+O203+O207+O211+O215+O219+O223+O227+O231+O235+O239+O243+O247+O251</f>
      </c>
    </row>
    <row r="191" spans="1:16" ht="12.75">
      <c r="A191" s="25" t="s">
        <v>47</v>
      </c>
      <c r="B191" s="29" t="s">
        <v>363</v>
      </c>
      <c r="C191" s="29" t="s">
        <v>317</v>
      </c>
      <c r="D191" s="25" t="s">
        <v>70</v>
      </c>
      <c r="E191" s="30" t="s">
        <v>318</v>
      </c>
      <c r="F191" s="31" t="s">
        <v>99</v>
      </c>
      <c r="G191" s="32">
        <v>19.008</v>
      </c>
      <c r="H191" s="33">
        <v>0</v>
      </c>
      <c r="I191" s="33">
        <f>ROUND(ROUND(H191,2)*ROUND(G191,3),2)</f>
      </c>
      <c r="J191" s="31" t="s">
        <v>53</v>
      </c>
      <c r="O191">
        <f>(I191*21)/100</f>
      </c>
      <c r="P191" t="s">
        <v>23</v>
      </c>
    </row>
    <row r="192" spans="1:5" ht="38.25">
      <c r="A192" s="34" t="s">
        <v>54</v>
      </c>
      <c r="E192" s="35" t="s">
        <v>1006</v>
      </c>
    </row>
    <row r="193" spans="1:5" ht="12.75">
      <c r="A193" s="36" t="s">
        <v>56</v>
      </c>
      <c r="E193" s="37" t="s">
        <v>1007</v>
      </c>
    </row>
    <row r="194" spans="1:5" ht="51">
      <c r="A194" t="s">
        <v>58</v>
      </c>
      <c r="E194" s="35" t="s">
        <v>321</v>
      </c>
    </row>
    <row r="195" spans="1:16" ht="12.75">
      <c r="A195" s="25" t="s">
        <v>47</v>
      </c>
      <c r="B195" s="29" t="s">
        <v>403</v>
      </c>
      <c r="C195" s="29" t="s">
        <v>323</v>
      </c>
      <c r="D195" s="25" t="s">
        <v>70</v>
      </c>
      <c r="E195" s="30" t="s">
        <v>324</v>
      </c>
      <c r="F195" s="31" t="s">
        <v>84</v>
      </c>
      <c r="G195" s="32">
        <v>78.72</v>
      </c>
      <c r="H195" s="33">
        <v>0</v>
      </c>
      <c r="I195" s="33">
        <f>ROUND(ROUND(H195,2)*ROUND(G195,3),2)</f>
      </c>
      <c r="J195" s="31" t="s">
        <v>53</v>
      </c>
      <c r="O195">
        <f>(I195*21)/100</f>
      </c>
      <c r="P195" t="s">
        <v>23</v>
      </c>
    </row>
    <row r="196" spans="1:5" ht="38.25">
      <c r="A196" s="34" t="s">
        <v>54</v>
      </c>
      <c r="E196" s="35" t="s">
        <v>1008</v>
      </c>
    </row>
    <row r="197" spans="1:5" ht="12.75">
      <c r="A197" s="36" t="s">
        <v>56</v>
      </c>
      <c r="E197" s="37" t="s">
        <v>1009</v>
      </c>
    </row>
    <row r="198" spans="1:5" ht="51">
      <c r="A198" t="s">
        <v>58</v>
      </c>
      <c r="E198" s="35" t="s">
        <v>327</v>
      </c>
    </row>
    <row r="199" spans="1:16" ht="12.75">
      <c r="A199" s="25" t="s">
        <v>47</v>
      </c>
      <c r="B199" s="29" t="s">
        <v>702</v>
      </c>
      <c r="C199" s="29" t="s">
        <v>332</v>
      </c>
      <c r="D199" s="25" t="s">
        <v>70</v>
      </c>
      <c r="E199" s="30" t="s">
        <v>333</v>
      </c>
      <c r="F199" s="31" t="s">
        <v>99</v>
      </c>
      <c r="G199" s="32">
        <v>32.25</v>
      </c>
      <c r="H199" s="33">
        <v>0</v>
      </c>
      <c r="I199" s="33">
        <f>ROUND(ROUND(H199,2)*ROUND(G199,3),2)</f>
      </c>
      <c r="J199" s="31" t="s">
        <v>53</v>
      </c>
      <c r="O199">
        <f>(I199*21)/100</f>
      </c>
      <c r="P199" t="s">
        <v>23</v>
      </c>
    </row>
    <row r="200" spans="1:5" ht="102">
      <c r="A200" s="34" t="s">
        <v>54</v>
      </c>
      <c r="E200" s="35" t="s">
        <v>1010</v>
      </c>
    </row>
    <row r="201" spans="1:5" ht="12.75">
      <c r="A201" s="36" t="s">
        <v>56</v>
      </c>
      <c r="E201" s="37" t="s">
        <v>1011</v>
      </c>
    </row>
    <row r="202" spans="1:5" ht="38.25">
      <c r="A202" t="s">
        <v>58</v>
      </c>
      <c r="E202" s="35" t="s">
        <v>336</v>
      </c>
    </row>
    <row r="203" spans="1:16" ht="12.75">
      <c r="A203" s="25" t="s">
        <v>47</v>
      </c>
      <c r="B203" s="29" t="s">
        <v>352</v>
      </c>
      <c r="C203" s="29" t="s">
        <v>1012</v>
      </c>
      <c r="D203" s="25" t="s">
        <v>70</v>
      </c>
      <c r="E203" s="30" t="s">
        <v>1013</v>
      </c>
      <c r="F203" s="31" t="s">
        <v>84</v>
      </c>
      <c r="G203" s="32">
        <v>12</v>
      </c>
      <c r="H203" s="33">
        <v>0</v>
      </c>
      <c r="I203" s="33">
        <f>ROUND(ROUND(H203,2)*ROUND(G203,3),2)</f>
      </c>
      <c r="J203" s="31" t="s">
        <v>53</v>
      </c>
      <c r="O203">
        <f>(I203*21)/100</f>
      </c>
      <c r="P203" t="s">
        <v>23</v>
      </c>
    </row>
    <row r="204" spans="1:5" ht="38.25">
      <c r="A204" s="34" t="s">
        <v>54</v>
      </c>
      <c r="E204" s="35" t="s">
        <v>1014</v>
      </c>
    </row>
    <row r="205" spans="1:5" ht="12.75">
      <c r="A205" s="36" t="s">
        <v>56</v>
      </c>
      <c r="E205" s="37" t="s">
        <v>1015</v>
      </c>
    </row>
    <row r="206" spans="1:5" ht="102">
      <c r="A206" t="s">
        <v>58</v>
      </c>
      <c r="E206" s="35" t="s">
        <v>401</v>
      </c>
    </row>
    <row r="207" spans="1:16" ht="12.75">
      <c r="A207" s="25" t="s">
        <v>47</v>
      </c>
      <c r="B207" s="29" t="s">
        <v>60</v>
      </c>
      <c r="C207" s="29" t="s">
        <v>338</v>
      </c>
      <c r="D207" s="25" t="s">
        <v>50</v>
      </c>
      <c r="E207" s="30" t="s">
        <v>339</v>
      </c>
      <c r="F207" s="31" t="s">
        <v>52</v>
      </c>
      <c r="G207" s="32">
        <v>3.225</v>
      </c>
      <c r="H207" s="33">
        <v>0</v>
      </c>
      <c r="I207" s="33">
        <f>ROUND(ROUND(H207,2)*ROUND(G207,3),2)</f>
      </c>
      <c r="J207" s="31" t="s">
        <v>53</v>
      </c>
      <c r="O207">
        <f>(I207*21)/100</f>
      </c>
      <c r="P207" t="s">
        <v>23</v>
      </c>
    </row>
    <row r="208" spans="1:5" ht="51">
      <c r="A208" s="34" t="s">
        <v>54</v>
      </c>
      <c r="E208" s="35" t="s">
        <v>1016</v>
      </c>
    </row>
    <row r="209" spans="1:5" ht="12.75">
      <c r="A209" s="36" t="s">
        <v>56</v>
      </c>
      <c r="E209" s="37" t="s">
        <v>1017</v>
      </c>
    </row>
    <row r="210" spans="1:5" ht="38.25">
      <c r="A210" t="s">
        <v>58</v>
      </c>
      <c r="E210" s="35" t="s">
        <v>342</v>
      </c>
    </row>
    <row r="211" spans="1:16" ht="12.75">
      <c r="A211" s="25" t="s">
        <v>47</v>
      </c>
      <c r="B211" s="29" t="s">
        <v>64</v>
      </c>
      <c r="C211" s="29" t="s">
        <v>338</v>
      </c>
      <c r="D211" s="25" t="s">
        <v>61</v>
      </c>
      <c r="E211" s="30" t="s">
        <v>339</v>
      </c>
      <c r="F211" s="31" t="s">
        <v>52</v>
      </c>
      <c r="G211" s="32">
        <v>1.241</v>
      </c>
      <c r="H211" s="33">
        <v>0</v>
      </c>
      <c r="I211" s="33">
        <f>ROUND(ROUND(H211,2)*ROUND(G211,3),2)</f>
      </c>
      <c r="J211" s="31" t="s">
        <v>53</v>
      </c>
      <c r="O211">
        <f>(I211*21)/100</f>
      </c>
      <c r="P211" t="s">
        <v>23</v>
      </c>
    </row>
    <row r="212" spans="1:5" ht="76.5">
      <c r="A212" s="34" t="s">
        <v>54</v>
      </c>
      <c r="E212" s="35" t="s">
        <v>1018</v>
      </c>
    </row>
    <row r="213" spans="1:5" ht="12.75">
      <c r="A213" s="36" t="s">
        <v>56</v>
      </c>
      <c r="E213" s="37" t="s">
        <v>1019</v>
      </c>
    </row>
    <row r="214" spans="1:5" ht="38.25">
      <c r="A214" t="s">
        <v>58</v>
      </c>
      <c r="E214" s="35" t="s">
        <v>342</v>
      </c>
    </row>
    <row r="215" spans="1:16" ht="12.75">
      <c r="A215" s="25" t="s">
        <v>47</v>
      </c>
      <c r="B215" s="29" t="s">
        <v>173</v>
      </c>
      <c r="C215" s="29" t="s">
        <v>347</v>
      </c>
      <c r="D215" s="25" t="s">
        <v>70</v>
      </c>
      <c r="E215" s="30" t="s">
        <v>348</v>
      </c>
      <c r="F215" s="31" t="s">
        <v>84</v>
      </c>
      <c r="G215" s="32">
        <v>50</v>
      </c>
      <c r="H215" s="33">
        <v>0</v>
      </c>
      <c r="I215" s="33">
        <f>ROUND(ROUND(H215,2)*ROUND(G215,3),2)</f>
      </c>
      <c r="J215" s="31" t="s">
        <v>53</v>
      </c>
      <c r="O215">
        <f>(I215*21)/100</f>
      </c>
      <c r="P215" t="s">
        <v>23</v>
      </c>
    </row>
    <row r="216" spans="1:5" ht="51">
      <c r="A216" s="34" t="s">
        <v>54</v>
      </c>
      <c r="E216" s="35" t="s">
        <v>1020</v>
      </c>
    </row>
    <row r="217" spans="1:5" ht="12.75">
      <c r="A217" s="36" t="s">
        <v>56</v>
      </c>
      <c r="E217" s="37" t="s">
        <v>1021</v>
      </c>
    </row>
    <row r="218" spans="1:5" ht="25.5">
      <c r="A218" t="s">
        <v>58</v>
      </c>
      <c r="E218" s="35" t="s">
        <v>351</v>
      </c>
    </row>
    <row r="219" spans="1:16" ht="12.75">
      <c r="A219" s="25" t="s">
        <v>47</v>
      </c>
      <c r="B219" s="29" t="s">
        <v>96</v>
      </c>
      <c r="C219" s="29" t="s">
        <v>353</v>
      </c>
      <c r="D219" s="25" t="s">
        <v>70</v>
      </c>
      <c r="E219" s="30" t="s">
        <v>354</v>
      </c>
      <c r="F219" s="31" t="s">
        <v>153</v>
      </c>
      <c r="G219" s="32">
        <v>45</v>
      </c>
      <c r="H219" s="33">
        <v>0</v>
      </c>
      <c r="I219" s="33">
        <f>ROUND(ROUND(H219,2)*ROUND(G219,3),2)</f>
      </c>
      <c r="J219" s="31" t="s">
        <v>53</v>
      </c>
      <c r="O219">
        <f>(I219*21)/100</f>
      </c>
      <c r="P219" t="s">
        <v>23</v>
      </c>
    </row>
    <row r="220" spans="1:5" ht="38.25">
      <c r="A220" s="34" t="s">
        <v>54</v>
      </c>
      <c r="E220" s="35" t="s">
        <v>1022</v>
      </c>
    </row>
    <row r="221" spans="1:5" ht="12.75">
      <c r="A221" s="36" t="s">
        <v>56</v>
      </c>
      <c r="E221" s="37" t="s">
        <v>1023</v>
      </c>
    </row>
    <row r="222" spans="1:5" ht="63.75">
      <c r="A222" t="s">
        <v>58</v>
      </c>
      <c r="E222" s="35" t="s">
        <v>357</v>
      </c>
    </row>
    <row r="223" spans="1:16" ht="12.75">
      <c r="A223" s="25" t="s">
        <v>47</v>
      </c>
      <c r="B223" s="29" t="s">
        <v>428</v>
      </c>
      <c r="C223" s="29" t="s">
        <v>359</v>
      </c>
      <c r="D223" s="25" t="s">
        <v>70</v>
      </c>
      <c r="E223" s="30" t="s">
        <v>360</v>
      </c>
      <c r="F223" s="31" t="s">
        <v>153</v>
      </c>
      <c r="G223" s="32">
        <v>1.6</v>
      </c>
      <c r="H223" s="33">
        <v>0</v>
      </c>
      <c r="I223" s="33">
        <f>ROUND(ROUND(H223,2)*ROUND(G223,3),2)</f>
      </c>
      <c r="J223" s="31" t="s">
        <v>53</v>
      </c>
      <c r="O223">
        <f>(I223*21)/100</f>
      </c>
      <c r="P223" t="s">
        <v>23</v>
      </c>
    </row>
    <row r="224" spans="1:5" ht="63.75">
      <c r="A224" s="34" t="s">
        <v>54</v>
      </c>
      <c r="E224" s="35" t="s">
        <v>361</v>
      </c>
    </row>
    <row r="225" spans="1:5" ht="12.75">
      <c r="A225" s="36" t="s">
        <v>56</v>
      </c>
      <c r="E225" s="37" t="s">
        <v>362</v>
      </c>
    </row>
    <row r="226" spans="1:5" ht="63.75">
      <c r="A226" t="s">
        <v>58</v>
      </c>
      <c r="E226" s="35" t="s">
        <v>357</v>
      </c>
    </row>
    <row r="227" spans="1:16" ht="12.75">
      <c r="A227" s="25" t="s">
        <v>47</v>
      </c>
      <c r="B227" s="29" t="s">
        <v>445</v>
      </c>
      <c r="C227" s="29" t="s">
        <v>364</v>
      </c>
      <c r="D227" s="25" t="s">
        <v>70</v>
      </c>
      <c r="E227" s="30" t="s">
        <v>365</v>
      </c>
      <c r="F227" s="31" t="s">
        <v>153</v>
      </c>
      <c r="G227" s="32">
        <v>6.46</v>
      </c>
      <c r="H227" s="33">
        <v>0</v>
      </c>
      <c r="I227" s="33">
        <f>ROUND(ROUND(H227,2)*ROUND(G227,3),2)</f>
      </c>
      <c r="J227" s="31" t="s">
        <v>53</v>
      </c>
      <c r="O227">
        <f>(I227*21)/100</f>
      </c>
      <c r="P227" t="s">
        <v>23</v>
      </c>
    </row>
    <row r="228" spans="1:5" ht="38.25">
      <c r="A228" s="34" t="s">
        <v>54</v>
      </c>
      <c r="E228" s="35" t="s">
        <v>1024</v>
      </c>
    </row>
    <row r="229" spans="1:5" ht="12.75">
      <c r="A229" s="36" t="s">
        <v>56</v>
      </c>
      <c r="E229" s="37" t="s">
        <v>1025</v>
      </c>
    </row>
    <row r="230" spans="1:5" ht="63.75">
      <c r="A230" t="s">
        <v>58</v>
      </c>
      <c r="E230" s="35" t="s">
        <v>357</v>
      </c>
    </row>
    <row r="231" spans="1:16" ht="12.75">
      <c r="A231" s="25" t="s">
        <v>47</v>
      </c>
      <c r="B231" s="29" t="s">
        <v>117</v>
      </c>
      <c r="C231" s="29" t="s">
        <v>369</v>
      </c>
      <c r="D231" s="25" t="s">
        <v>70</v>
      </c>
      <c r="E231" s="30" t="s">
        <v>370</v>
      </c>
      <c r="F231" s="31" t="s">
        <v>153</v>
      </c>
      <c r="G231" s="32">
        <v>6</v>
      </c>
      <c r="H231" s="33">
        <v>0</v>
      </c>
      <c r="I231" s="33">
        <f>ROUND(ROUND(H231,2)*ROUND(G231,3),2)</f>
      </c>
      <c r="J231" s="31" t="s">
        <v>53</v>
      </c>
      <c r="O231">
        <f>(I231*21)/100</f>
      </c>
      <c r="P231" t="s">
        <v>23</v>
      </c>
    </row>
    <row r="232" spans="1:5" ht="38.25">
      <c r="A232" s="34" t="s">
        <v>54</v>
      </c>
      <c r="E232" s="35" t="s">
        <v>1026</v>
      </c>
    </row>
    <row r="233" spans="1:5" ht="12.75">
      <c r="A233" s="36" t="s">
        <v>56</v>
      </c>
      <c r="E233" s="37" t="s">
        <v>372</v>
      </c>
    </row>
    <row r="234" spans="1:5" ht="63.75">
      <c r="A234" t="s">
        <v>58</v>
      </c>
      <c r="E234" s="35" t="s">
        <v>357</v>
      </c>
    </row>
    <row r="235" spans="1:16" ht="12.75">
      <c r="A235" s="25" t="s">
        <v>47</v>
      </c>
      <c r="B235" s="29" t="s">
        <v>184</v>
      </c>
      <c r="C235" s="29" t="s">
        <v>374</v>
      </c>
      <c r="D235" s="25" t="s">
        <v>70</v>
      </c>
      <c r="E235" s="30" t="s">
        <v>375</v>
      </c>
      <c r="F235" s="31" t="s">
        <v>153</v>
      </c>
      <c r="G235" s="32">
        <v>75</v>
      </c>
      <c r="H235" s="33">
        <v>0</v>
      </c>
      <c r="I235" s="33">
        <f>ROUND(ROUND(H235,2)*ROUND(G235,3),2)</f>
      </c>
      <c r="J235" s="31" t="s">
        <v>53</v>
      </c>
      <c r="O235">
        <f>(I235*21)/100</f>
      </c>
      <c r="P235" t="s">
        <v>23</v>
      </c>
    </row>
    <row r="236" spans="1:5" ht="38.25">
      <c r="A236" s="34" t="s">
        <v>54</v>
      </c>
      <c r="E236" s="35" t="s">
        <v>1027</v>
      </c>
    </row>
    <row r="237" spans="1:5" ht="12.75">
      <c r="A237" s="36" t="s">
        <v>56</v>
      </c>
      <c r="E237" s="37" t="s">
        <v>1028</v>
      </c>
    </row>
    <row r="238" spans="1:5" ht="191.25">
      <c r="A238" t="s">
        <v>58</v>
      </c>
      <c r="E238" s="35" t="s">
        <v>378</v>
      </c>
    </row>
    <row r="239" spans="1:16" ht="12.75">
      <c r="A239" s="25" t="s">
        <v>47</v>
      </c>
      <c r="B239" s="29" t="s">
        <v>846</v>
      </c>
      <c r="C239" s="29" t="s">
        <v>380</v>
      </c>
      <c r="D239" s="25" t="s">
        <v>70</v>
      </c>
      <c r="E239" s="30" t="s">
        <v>381</v>
      </c>
      <c r="F239" s="31" t="s">
        <v>99</v>
      </c>
      <c r="G239" s="32">
        <v>1.766</v>
      </c>
      <c r="H239" s="33">
        <v>0</v>
      </c>
      <c r="I239" s="33">
        <f>ROUND(ROUND(H239,2)*ROUND(G239,3),2)</f>
      </c>
      <c r="J239" s="31" t="s">
        <v>53</v>
      </c>
      <c r="O239">
        <f>(I239*21)/100</f>
      </c>
      <c r="P239" t="s">
        <v>23</v>
      </c>
    </row>
    <row r="240" spans="1:5" ht="38.25">
      <c r="A240" s="34" t="s">
        <v>54</v>
      </c>
      <c r="E240" s="35" t="s">
        <v>1029</v>
      </c>
    </row>
    <row r="241" spans="1:5" ht="12.75">
      <c r="A241" s="36" t="s">
        <v>56</v>
      </c>
      <c r="E241" s="37" t="s">
        <v>1030</v>
      </c>
    </row>
    <row r="242" spans="1:5" ht="369.75">
      <c r="A242" t="s">
        <v>58</v>
      </c>
      <c r="E242" s="35" t="s">
        <v>384</v>
      </c>
    </row>
    <row r="243" spans="1:16" ht="12.75">
      <c r="A243" s="25" t="s">
        <v>47</v>
      </c>
      <c r="B243" s="29" t="s">
        <v>804</v>
      </c>
      <c r="C243" s="29" t="s">
        <v>386</v>
      </c>
      <c r="D243" s="25" t="s">
        <v>70</v>
      </c>
      <c r="E243" s="30" t="s">
        <v>387</v>
      </c>
      <c r="F243" s="31" t="s">
        <v>99</v>
      </c>
      <c r="G243" s="32">
        <v>73.732</v>
      </c>
      <c r="H243" s="33">
        <v>0</v>
      </c>
      <c r="I243" s="33">
        <f>ROUND(ROUND(H243,2)*ROUND(G243,3),2)</f>
      </c>
      <c r="J243" s="31" t="s">
        <v>53</v>
      </c>
      <c r="O243">
        <f>(I243*21)/100</f>
      </c>
      <c r="P243" t="s">
        <v>23</v>
      </c>
    </row>
    <row r="244" spans="1:5" ht="140.25">
      <c r="A244" s="34" t="s">
        <v>54</v>
      </c>
      <c r="E244" s="35" t="s">
        <v>1031</v>
      </c>
    </row>
    <row r="245" spans="1:5" ht="12.75">
      <c r="A245" s="36" t="s">
        <v>56</v>
      </c>
      <c r="E245" s="37" t="s">
        <v>1032</v>
      </c>
    </row>
    <row r="246" spans="1:5" ht="369.75">
      <c r="A246" t="s">
        <v>58</v>
      </c>
      <c r="E246" s="35" t="s">
        <v>384</v>
      </c>
    </row>
    <row r="247" spans="1:16" ht="12.75">
      <c r="A247" s="25" t="s">
        <v>47</v>
      </c>
      <c r="B247" s="29" t="s">
        <v>799</v>
      </c>
      <c r="C247" s="29" t="s">
        <v>391</v>
      </c>
      <c r="D247" s="25" t="s">
        <v>70</v>
      </c>
      <c r="E247" s="30" t="s">
        <v>392</v>
      </c>
      <c r="F247" s="31" t="s">
        <v>52</v>
      </c>
      <c r="G247" s="32">
        <v>14.47</v>
      </c>
      <c r="H247" s="33">
        <v>0</v>
      </c>
      <c r="I247" s="33">
        <f>ROUND(ROUND(H247,2)*ROUND(G247,3),2)</f>
      </c>
      <c r="J247" s="31" t="s">
        <v>53</v>
      </c>
      <c r="O247">
        <f>(I247*21)/100</f>
      </c>
      <c r="P247" t="s">
        <v>23</v>
      </c>
    </row>
    <row r="248" spans="1:5" ht="38.25">
      <c r="A248" s="34" t="s">
        <v>54</v>
      </c>
      <c r="E248" s="35" t="s">
        <v>1033</v>
      </c>
    </row>
    <row r="249" spans="1:5" ht="12.75">
      <c r="A249" s="36" t="s">
        <v>56</v>
      </c>
      <c r="E249" s="37" t="s">
        <v>1034</v>
      </c>
    </row>
    <row r="250" spans="1:5" ht="267.75">
      <c r="A250" t="s">
        <v>58</v>
      </c>
      <c r="E250" s="35" t="s">
        <v>395</v>
      </c>
    </row>
    <row r="251" spans="1:16" ht="12.75">
      <c r="A251" s="25" t="s">
        <v>47</v>
      </c>
      <c r="B251" s="29" t="s">
        <v>132</v>
      </c>
      <c r="C251" s="29" t="s">
        <v>397</v>
      </c>
      <c r="D251" s="25" t="s">
        <v>70</v>
      </c>
      <c r="E251" s="30" t="s">
        <v>398</v>
      </c>
      <c r="F251" s="31" t="s">
        <v>84</v>
      </c>
      <c r="G251" s="32">
        <v>177.92</v>
      </c>
      <c r="H251" s="33">
        <v>0</v>
      </c>
      <c r="I251" s="33">
        <f>ROUND(ROUND(H251,2)*ROUND(G251,3),2)</f>
      </c>
      <c r="J251" s="31" t="s">
        <v>53</v>
      </c>
      <c r="O251">
        <f>(I251*21)/100</f>
      </c>
      <c r="P251" t="s">
        <v>23</v>
      </c>
    </row>
    <row r="252" spans="1:5" ht="38.25">
      <c r="A252" s="34" t="s">
        <v>54</v>
      </c>
      <c r="E252" s="35" t="s">
        <v>1035</v>
      </c>
    </row>
    <row r="253" spans="1:5" ht="12.75">
      <c r="A253" s="36" t="s">
        <v>56</v>
      </c>
      <c r="E253" s="37" t="s">
        <v>1036</v>
      </c>
    </row>
    <row r="254" spans="1:5" ht="102">
      <c r="A254" t="s">
        <v>58</v>
      </c>
      <c r="E254" s="35" t="s">
        <v>401</v>
      </c>
    </row>
    <row r="255" spans="1:18" ht="12.75" customHeight="1">
      <c r="A255" s="6" t="s">
        <v>45</v>
      </c>
      <c r="B255" s="6"/>
      <c r="C255" s="39" t="s">
        <v>22</v>
      </c>
      <c r="D255" s="6"/>
      <c r="E255" s="27" t="s">
        <v>402</v>
      </c>
      <c r="F255" s="6"/>
      <c r="G255" s="6"/>
      <c r="H255" s="6"/>
      <c r="I255" s="40">
        <f>0+Q255</f>
      </c>
      <c r="J255" s="6"/>
      <c r="O255">
        <f>0+R255</f>
      </c>
      <c r="Q255">
        <f>0+I256+I260+I264+I268+I272+I276+I280</f>
      </c>
      <c r="R255">
        <f>0+O256+O260+O264+O268+O272+O276+O280</f>
      </c>
    </row>
    <row r="256" spans="1:16" ht="12.75">
      <c r="A256" s="25" t="s">
        <v>47</v>
      </c>
      <c r="B256" s="29" t="s">
        <v>461</v>
      </c>
      <c r="C256" s="29" t="s">
        <v>404</v>
      </c>
      <c r="D256" s="25" t="s">
        <v>70</v>
      </c>
      <c r="E256" s="30" t="s">
        <v>405</v>
      </c>
      <c r="F256" s="31" t="s">
        <v>406</v>
      </c>
      <c r="G256" s="32">
        <v>228</v>
      </c>
      <c r="H256" s="33">
        <v>0</v>
      </c>
      <c r="I256" s="33">
        <f>ROUND(ROUND(H256,2)*ROUND(G256,3),2)</f>
      </c>
      <c r="J256" s="31" t="s">
        <v>53</v>
      </c>
      <c r="O256">
        <f>(I256*21)/100</f>
      </c>
      <c r="P256" t="s">
        <v>23</v>
      </c>
    </row>
    <row r="257" spans="1:5" ht="51">
      <c r="A257" s="34" t="s">
        <v>54</v>
      </c>
      <c r="E257" s="35" t="s">
        <v>1037</v>
      </c>
    </row>
    <row r="258" spans="1:5" ht="12.75">
      <c r="A258" s="36" t="s">
        <v>56</v>
      </c>
      <c r="E258" s="37" t="s">
        <v>1038</v>
      </c>
    </row>
    <row r="259" spans="1:5" ht="25.5">
      <c r="A259" t="s">
        <v>58</v>
      </c>
      <c r="E259" s="35" t="s">
        <v>409</v>
      </c>
    </row>
    <row r="260" spans="1:16" ht="12.75">
      <c r="A260" s="25" t="s">
        <v>47</v>
      </c>
      <c r="B260" s="29" t="s">
        <v>466</v>
      </c>
      <c r="C260" s="29" t="s">
        <v>411</v>
      </c>
      <c r="D260" s="25" t="s">
        <v>70</v>
      </c>
      <c r="E260" s="30" t="s">
        <v>412</v>
      </c>
      <c r="F260" s="31" t="s">
        <v>99</v>
      </c>
      <c r="G260" s="32">
        <v>9.713</v>
      </c>
      <c r="H260" s="33">
        <v>0</v>
      </c>
      <c r="I260" s="33">
        <f>ROUND(ROUND(H260,2)*ROUND(G260,3),2)</f>
      </c>
      <c r="J260" s="31" t="s">
        <v>53</v>
      </c>
      <c r="O260">
        <f>(I260*21)/100</f>
      </c>
      <c r="P260" t="s">
        <v>23</v>
      </c>
    </row>
    <row r="261" spans="1:5" ht="204">
      <c r="A261" s="34" t="s">
        <v>54</v>
      </c>
      <c r="E261" s="35" t="s">
        <v>1039</v>
      </c>
    </row>
    <row r="262" spans="1:5" ht="12.75">
      <c r="A262" s="36" t="s">
        <v>56</v>
      </c>
      <c r="E262" s="37" t="s">
        <v>1040</v>
      </c>
    </row>
    <row r="263" spans="1:5" ht="382.5">
      <c r="A263" t="s">
        <v>58</v>
      </c>
      <c r="E263" s="35" t="s">
        <v>415</v>
      </c>
    </row>
    <row r="264" spans="1:16" ht="12.75">
      <c r="A264" s="25" t="s">
        <v>47</v>
      </c>
      <c r="B264" s="29" t="s">
        <v>643</v>
      </c>
      <c r="C264" s="29" t="s">
        <v>420</v>
      </c>
      <c r="D264" s="25" t="s">
        <v>70</v>
      </c>
      <c r="E264" s="30" t="s">
        <v>421</v>
      </c>
      <c r="F264" s="31" t="s">
        <v>52</v>
      </c>
      <c r="G264" s="32">
        <v>1.906</v>
      </c>
      <c r="H264" s="33">
        <v>0</v>
      </c>
      <c r="I264" s="33">
        <f>ROUND(ROUND(H264,2)*ROUND(G264,3),2)</f>
      </c>
      <c r="J264" s="31" t="s">
        <v>53</v>
      </c>
      <c r="O264">
        <f>(I264*21)/100</f>
      </c>
      <c r="P264" t="s">
        <v>23</v>
      </c>
    </row>
    <row r="265" spans="1:5" ht="38.25">
      <c r="A265" s="34" t="s">
        <v>54</v>
      </c>
      <c r="E265" s="35" t="s">
        <v>1041</v>
      </c>
    </row>
    <row r="266" spans="1:5" ht="12.75">
      <c r="A266" s="36" t="s">
        <v>56</v>
      </c>
      <c r="E266" s="37" t="s">
        <v>1042</v>
      </c>
    </row>
    <row r="267" spans="1:5" ht="242.25">
      <c r="A267" t="s">
        <v>58</v>
      </c>
      <c r="E267" s="35" t="s">
        <v>424</v>
      </c>
    </row>
    <row r="268" spans="1:16" ht="12.75">
      <c r="A268" s="25" t="s">
        <v>47</v>
      </c>
      <c r="B268" s="29" t="s">
        <v>208</v>
      </c>
      <c r="C268" s="29" t="s">
        <v>441</v>
      </c>
      <c r="D268" s="25" t="s">
        <v>70</v>
      </c>
      <c r="E268" s="30" t="s">
        <v>442</v>
      </c>
      <c r="F268" s="31" t="s">
        <v>99</v>
      </c>
      <c r="G268" s="32">
        <v>14.003</v>
      </c>
      <c r="H268" s="33">
        <v>0</v>
      </c>
      <c r="I268" s="33">
        <f>ROUND(ROUND(H268,2)*ROUND(G268,3),2)</f>
      </c>
      <c r="J268" s="31" t="s">
        <v>53</v>
      </c>
      <c r="O268">
        <f>(I268*21)/100</f>
      </c>
      <c r="P268" t="s">
        <v>23</v>
      </c>
    </row>
    <row r="269" spans="1:5" ht="267.75">
      <c r="A269" s="34" t="s">
        <v>54</v>
      </c>
      <c r="E269" s="35" t="s">
        <v>1043</v>
      </c>
    </row>
    <row r="270" spans="1:5" ht="12.75">
      <c r="A270" s="36" t="s">
        <v>56</v>
      </c>
      <c r="E270" s="37" t="s">
        <v>1044</v>
      </c>
    </row>
    <row r="271" spans="1:5" ht="369.75">
      <c r="A271" t="s">
        <v>58</v>
      </c>
      <c r="E271" s="35" t="s">
        <v>439</v>
      </c>
    </row>
    <row r="272" spans="1:16" ht="12.75">
      <c r="A272" s="25" t="s">
        <v>47</v>
      </c>
      <c r="B272" s="29" t="s">
        <v>396</v>
      </c>
      <c r="C272" s="29" t="s">
        <v>446</v>
      </c>
      <c r="D272" s="25" t="s">
        <v>70</v>
      </c>
      <c r="E272" s="30" t="s">
        <v>447</v>
      </c>
      <c r="F272" s="31" t="s">
        <v>52</v>
      </c>
      <c r="G272" s="32">
        <v>2.748</v>
      </c>
      <c r="H272" s="33">
        <v>0</v>
      </c>
      <c r="I272" s="33">
        <f>ROUND(ROUND(H272,2)*ROUND(G272,3),2)</f>
      </c>
      <c r="J272" s="31" t="s">
        <v>53</v>
      </c>
      <c r="O272">
        <f>(I272*21)/100</f>
      </c>
      <c r="P272" t="s">
        <v>23</v>
      </c>
    </row>
    <row r="273" spans="1:5" ht="51">
      <c r="A273" s="34" t="s">
        <v>54</v>
      </c>
      <c r="E273" s="35" t="s">
        <v>1045</v>
      </c>
    </row>
    <row r="274" spans="1:5" ht="12.75">
      <c r="A274" s="36" t="s">
        <v>56</v>
      </c>
      <c r="E274" s="37" t="s">
        <v>1046</v>
      </c>
    </row>
    <row r="275" spans="1:5" ht="267.75">
      <c r="A275" t="s">
        <v>58</v>
      </c>
      <c r="E275" s="35" t="s">
        <v>395</v>
      </c>
    </row>
    <row r="276" spans="1:16" ht="12.75">
      <c r="A276" s="25" t="s">
        <v>47</v>
      </c>
      <c r="B276" s="29" t="s">
        <v>730</v>
      </c>
      <c r="C276" s="29" t="s">
        <v>451</v>
      </c>
      <c r="D276" s="25" t="s">
        <v>70</v>
      </c>
      <c r="E276" s="30" t="s">
        <v>452</v>
      </c>
      <c r="F276" s="31" t="s">
        <v>99</v>
      </c>
      <c r="G276" s="32">
        <v>107.522</v>
      </c>
      <c r="H276" s="33">
        <v>0</v>
      </c>
      <c r="I276" s="33">
        <f>ROUND(ROUND(H276,2)*ROUND(G276,3),2)</f>
      </c>
      <c r="J276" s="31" t="s">
        <v>53</v>
      </c>
      <c r="O276">
        <f>(I276*21)/100</f>
      </c>
      <c r="P276" t="s">
        <v>23</v>
      </c>
    </row>
    <row r="277" spans="1:5" ht="280.5">
      <c r="A277" s="34" t="s">
        <v>54</v>
      </c>
      <c r="E277" s="35" t="s">
        <v>1047</v>
      </c>
    </row>
    <row r="278" spans="1:5" ht="25.5">
      <c r="A278" s="36" t="s">
        <v>56</v>
      </c>
      <c r="E278" s="37" t="s">
        <v>1048</v>
      </c>
    </row>
    <row r="279" spans="1:5" ht="369.75">
      <c r="A279" t="s">
        <v>58</v>
      </c>
      <c r="E279" s="35" t="s">
        <v>439</v>
      </c>
    </row>
    <row r="280" spans="1:16" ht="12.75">
      <c r="A280" s="25" t="s">
        <v>47</v>
      </c>
      <c r="B280" s="29" t="s">
        <v>741</v>
      </c>
      <c r="C280" s="29" t="s">
        <v>456</v>
      </c>
      <c r="D280" s="25" t="s">
        <v>70</v>
      </c>
      <c r="E280" s="30" t="s">
        <v>457</v>
      </c>
      <c r="F280" s="31" t="s">
        <v>52</v>
      </c>
      <c r="G280" s="32">
        <v>21.101</v>
      </c>
      <c r="H280" s="33">
        <v>0</v>
      </c>
      <c r="I280" s="33">
        <f>ROUND(ROUND(H280,2)*ROUND(G280,3),2)</f>
      </c>
      <c r="J280" s="31" t="s">
        <v>53</v>
      </c>
      <c r="O280">
        <f>(I280*21)/100</f>
      </c>
      <c r="P280" t="s">
        <v>23</v>
      </c>
    </row>
    <row r="281" spans="1:5" ht="51">
      <c r="A281" s="34" t="s">
        <v>54</v>
      </c>
      <c r="E281" s="35" t="s">
        <v>1049</v>
      </c>
    </row>
    <row r="282" spans="1:5" ht="12.75">
      <c r="A282" s="36" t="s">
        <v>56</v>
      </c>
      <c r="E282" s="37" t="s">
        <v>1050</v>
      </c>
    </row>
    <row r="283" spans="1:5" ht="267.75">
      <c r="A283" t="s">
        <v>58</v>
      </c>
      <c r="E283" s="35" t="s">
        <v>395</v>
      </c>
    </row>
    <row r="284" spans="1:18" ht="12.75" customHeight="1">
      <c r="A284" s="6" t="s">
        <v>45</v>
      </c>
      <c r="B284" s="6"/>
      <c r="C284" s="39" t="s">
        <v>33</v>
      </c>
      <c r="D284" s="6"/>
      <c r="E284" s="27" t="s">
        <v>460</v>
      </c>
      <c r="F284" s="6"/>
      <c r="G284" s="6"/>
      <c r="H284" s="6"/>
      <c r="I284" s="40">
        <f>0+Q284</f>
      </c>
      <c r="J284" s="6"/>
      <c r="O284">
        <f>0+R284</f>
      </c>
      <c r="Q284">
        <f>0+I285+I289+I293+I297+I301+I305+I309+I313+I317+I321+I325+I329</f>
      </c>
      <c r="R284">
        <f>0+O285+O289+O293+O297+O301+O305+O309+O313+O317+O321+O325+O329</f>
      </c>
    </row>
    <row r="285" spans="1:16" ht="12.75">
      <c r="A285" s="25" t="s">
        <v>47</v>
      </c>
      <c r="B285" s="29" t="s">
        <v>257</v>
      </c>
      <c r="C285" s="29" t="s">
        <v>462</v>
      </c>
      <c r="D285" s="25" t="s">
        <v>70</v>
      </c>
      <c r="E285" s="30" t="s">
        <v>463</v>
      </c>
      <c r="F285" s="31" t="s">
        <v>99</v>
      </c>
      <c r="G285" s="32">
        <v>36.337</v>
      </c>
      <c r="H285" s="33">
        <v>0</v>
      </c>
      <c r="I285" s="33">
        <f>ROUND(ROUND(H285,2)*ROUND(G285,3),2)</f>
      </c>
      <c r="J285" s="31" t="s">
        <v>53</v>
      </c>
      <c r="O285">
        <f>(I285*21)/100</f>
      </c>
      <c r="P285" t="s">
        <v>23</v>
      </c>
    </row>
    <row r="286" spans="1:5" ht="204">
      <c r="A286" s="34" t="s">
        <v>54</v>
      </c>
      <c r="E286" s="35" t="s">
        <v>464</v>
      </c>
    </row>
    <row r="287" spans="1:5" ht="12.75">
      <c r="A287" s="36" t="s">
        <v>56</v>
      </c>
      <c r="E287" s="37" t="s">
        <v>465</v>
      </c>
    </row>
    <row r="288" spans="1:5" ht="369.75">
      <c r="A288" t="s">
        <v>58</v>
      </c>
      <c r="E288" s="35" t="s">
        <v>439</v>
      </c>
    </row>
    <row r="289" spans="1:16" ht="12.75">
      <c r="A289" s="25" t="s">
        <v>47</v>
      </c>
      <c r="B289" s="29" t="s">
        <v>482</v>
      </c>
      <c r="C289" s="29" t="s">
        <v>467</v>
      </c>
      <c r="D289" s="25" t="s">
        <v>70</v>
      </c>
      <c r="E289" s="30" t="s">
        <v>468</v>
      </c>
      <c r="F289" s="31" t="s">
        <v>52</v>
      </c>
      <c r="G289" s="32">
        <v>7.132</v>
      </c>
      <c r="H289" s="33">
        <v>0</v>
      </c>
      <c r="I289" s="33">
        <f>ROUND(ROUND(H289,2)*ROUND(G289,3),2)</f>
      </c>
      <c r="J289" s="31" t="s">
        <v>53</v>
      </c>
      <c r="O289">
        <f>(I289*21)/100</f>
      </c>
      <c r="P289" t="s">
        <v>23</v>
      </c>
    </row>
    <row r="290" spans="1:5" ht="51">
      <c r="A290" s="34" t="s">
        <v>54</v>
      </c>
      <c r="E290" s="35" t="s">
        <v>469</v>
      </c>
    </row>
    <row r="291" spans="1:5" ht="12.75">
      <c r="A291" s="36" t="s">
        <v>56</v>
      </c>
      <c r="E291" s="37" t="s">
        <v>470</v>
      </c>
    </row>
    <row r="292" spans="1:5" ht="267.75">
      <c r="A292" t="s">
        <v>58</v>
      </c>
      <c r="E292" s="35" t="s">
        <v>471</v>
      </c>
    </row>
    <row r="293" spans="1:16" ht="12.75">
      <c r="A293" s="25" t="s">
        <v>47</v>
      </c>
      <c r="B293" s="29" t="s">
        <v>565</v>
      </c>
      <c r="C293" s="29" t="s">
        <v>473</v>
      </c>
      <c r="D293" s="25" t="s">
        <v>70</v>
      </c>
      <c r="E293" s="30" t="s">
        <v>474</v>
      </c>
      <c r="F293" s="31" t="s">
        <v>99</v>
      </c>
      <c r="G293" s="32">
        <v>10.984</v>
      </c>
      <c r="H293" s="33">
        <v>0</v>
      </c>
      <c r="I293" s="33">
        <f>ROUND(ROUND(H293,2)*ROUND(G293,3),2)</f>
      </c>
      <c r="J293" s="31" t="s">
        <v>53</v>
      </c>
      <c r="O293">
        <f>(I293*21)/100</f>
      </c>
      <c r="P293" t="s">
        <v>23</v>
      </c>
    </row>
    <row r="294" spans="1:5" ht="63.75">
      <c r="A294" s="34" t="s">
        <v>54</v>
      </c>
      <c r="E294" s="35" t="s">
        <v>1051</v>
      </c>
    </row>
    <row r="295" spans="1:5" ht="12.75">
      <c r="A295" s="36" t="s">
        <v>56</v>
      </c>
      <c r="E295" s="37" t="s">
        <v>1052</v>
      </c>
    </row>
    <row r="296" spans="1:5" ht="369.75">
      <c r="A296" t="s">
        <v>58</v>
      </c>
      <c r="E296" s="35" t="s">
        <v>439</v>
      </c>
    </row>
    <row r="297" spans="1:16" ht="12.75">
      <c r="A297" s="25" t="s">
        <v>47</v>
      </c>
      <c r="B297" s="29" t="s">
        <v>540</v>
      </c>
      <c r="C297" s="29" t="s">
        <v>478</v>
      </c>
      <c r="D297" s="25" t="s">
        <v>70</v>
      </c>
      <c r="E297" s="30" t="s">
        <v>479</v>
      </c>
      <c r="F297" s="31" t="s">
        <v>52</v>
      </c>
      <c r="G297" s="32">
        <v>2.155</v>
      </c>
      <c r="H297" s="33">
        <v>0</v>
      </c>
      <c r="I297" s="33">
        <f>ROUND(ROUND(H297,2)*ROUND(G297,3),2)</f>
      </c>
      <c r="J297" s="31" t="s">
        <v>53</v>
      </c>
      <c r="O297">
        <f>(I297*21)/100</f>
      </c>
      <c r="P297" t="s">
        <v>23</v>
      </c>
    </row>
    <row r="298" spans="1:5" ht="51">
      <c r="A298" s="34" t="s">
        <v>54</v>
      </c>
      <c r="E298" s="35" t="s">
        <v>1053</v>
      </c>
    </row>
    <row r="299" spans="1:5" ht="12.75">
      <c r="A299" s="36" t="s">
        <v>56</v>
      </c>
      <c r="E299" s="37" t="s">
        <v>1054</v>
      </c>
    </row>
    <row r="300" spans="1:5" ht="267.75">
      <c r="A300" t="s">
        <v>58</v>
      </c>
      <c r="E300" s="35" t="s">
        <v>395</v>
      </c>
    </row>
    <row r="301" spans="1:16" ht="12.75">
      <c r="A301" s="25" t="s">
        <v>47</v>
      </c>
      <c r="B301" s="29" t="s">
        <v>794</v>
      </c>
      <c r="C301" s="29" t="s">
        <v>483</v>
      </c>
      <c r="D301" s="25" t="s">
        <v>50</v>
      </c>
      <c r="E301" s="30" t="s">
        <v>484</v>
      </c>
      <c r="F301" s="31" t="s">
        <v>99</v>
      </c>
      <c r="G301" s="32">
        <v>32.763</v>
      </c>
      <c r="H301" s="33">
        <v>0</v>
      </c>
      <c r="I301" s="33">
        <f>ROUND(ROUND(H301,2)*ROUND(G301,3),2)</f>
      </c>
      <c r="J301" s="31" t="s">
        <v>53</v>
      </c>
      <c r="O301">
        <f>(I301*21)/100</f>
      </c>
      <c r="P301" t="s">
        <v>23</v>
      </c>
    </row>
    <row r="302" spans="1:5" ht="38.25">
      <c r="A302" s="34" t="s">
        <v>54</v>
      </c>
      <c r="E302" s="35" t="s">
        <v>1055</v>
      </c>
    </row>
    <row r="303" spans="1:5" ht="12.75">
      <c r="A303" s="36" t="s">
        <v>56</v>
      </c>
      <c r="E303" s="37" t="s">
        <v>1056</v>
      </c>
    </row>
    <row r="304" spans="1:5" ht="369.75">
      <c r="A304" t="s">
        <v>58</v>
      </c>
      <c r="E304" s="35" t="s">
        <v>439</v>
      </c>
    </row>
    <row r="305" spans="1:16" ht="12.75">
      <c r="A305" s="25" t="s">
        <v>47</v>
      </c>
      <c r="B305" s="29" t="s">
        <v>509</v>
      </c>
      <c r="C305" s="29" t="s">
        <v>483</v>
      </c>
      <c r="D305" s="25" t="s">
        <v>61</v>
      </c>
      <c r="E305" s="30" t="s">
        <v>484</v>
      </c>
      <c r="F305" s="31" t="s">
        <v>99</v>
      </c>
      <c r="G305" s="32">
        <v>21.888</v>
      </c>
      <c r="H305" s="33">
        <v>0</v>
      </c>
      <c r="I305" s="33">
        <f>ROUND(ROUND(H305,2)*ROUND(G305,3),2)</f>
      </c>
      <c r="J305" s="31" t="s">
        <v>53</v>
      </c>
      <c r="O305">
        <f>(I305*21)/100</f>
      </c>
      <c r="P305" t="s">
        <v>23</v>
      </c>
    </row>
    <row r="306" spans="1:5" ht="38.25">
      <c r="A306" s="34" t="s">
        <v>54</v>
      </c>
      <c r="E306" s="35" t="s">
        <v>1057</v>
      </c>
    </row>
    <row r="307" spans="1:5" ht="12.75">
      <c r="A307" s="36" t="s">
        <v>56</v>
      </c>
      <c r="E307" s="37" t="s">
        <v>1058</v>
      </c>
    </row>
    <row r="308" spans="1:5" ht="369.75">
      <c r="A308" t="s">
        <v>58</v>
      </c>
      <c r="E308" s="35" t="s">
        <v>439</v>
      </c>
    </row>
    <row r="309" spans="1:16" ht="12.75">
      <c r="A309" s="25" t="s">
        <v>47</v>
      </c>
      <c r="B309" s="29" t="s">
        <v>881</v>
      </c>
      <c r="C309" s="29" t="s">
        <v>483</v>
      </c>
      <c r="D309" s="25" t="s">
        <v>65</v>
      </c>
      <c r="E309" s="30" t="s">
        <v>484</v>
      </c>
      <c r="F309" s="31" t="s">
        <v>99</v>
      </c>
      <c r="G309" s="32">
        <v>9.621</v>
      </c>
      <c r="H309" s="33">
        <v>0</v>
      </c>
      <c r="I309" s="33">
        <f>ROUND(ROUND(H309,2)*ROUND(G309,3),2)</f>
      </c>
      <c r="J309" s="31" t="s">
        <v>53</v>
      </c>
      <c r="O309">
        <f>(I309*21)/100</f>
      </c>
      <c r="P309" t="s">
        <v>23</v>
      </c>
    </row>
    <row r="310" spans="1:5" ht="38.25">
      <c r="A310" s="34" t="s">
        <v>54</v>
      </c>
      <c r="E310" s="35" t="s">
        <v>1059</v>
      </c>
    </row>
    <row r="311" spans="1:5" ht="12.75">
      <c r="A311" s="36" t="s">
        <v>56</v>
      </c>
      <c r="E311" s="37" t="s">
        <v>1060</v>
      </c>
    </row>
    <row r="312" spans="1:5" ht="369.75">
      <c r="A312" t="s">
        <v>58</v>
      </c>
      <c r="E312" s="35" t="s">
        <v>439</v>
      </c>
    </row>
    <row r="313" spans="1:16" ht="12.75">
      <c r="A313" s="25" t="s">
        <v>47</v>
      </c>
      <c r="B313" s="29" t="s">
        <v>220</v>
      </c>
      <c r="C313" s="29" t="s">
        <v>497</v>
      </c>
      <c r="D313" s="25" t="s">
        <v>50</v>
      </c>
      <c r="E313" s="30" t="s">
        <v>498</v>
      </c>
      <c r="F313" s="31" t="s">
        <v>99</v>
      </c>
      <c r="G313" s="32">
        <v>1.966</v>
      </c>
      <c r="H313" s="33">
        <v>0</v>
      </c>
      <c r="I313" s="33">
        <f>ROUND(ROUND(H313,2)*ROUND(G313,3),2)</f>
      </c>
      <c r="J313" s="31" t="s">
        <v>53</v>
      </c>
      <c r="O313">
        <f>(I313*21)/100</f>
      </c>
      <c r="P313" t="s">
        <v>23</v>
      </c>
    </row>
    <row r="314" spans="1:5" ht="51">
      <c r="A314" s="34" t="s">
        <v>54</v>
      </c>
      <c r="E314" s="35" t="s">
        <v>1061</v>
      </c>
    </row>
    <row r="315" spans="1:5" ht="12.75">
      <c r="A315" s="36" t="s">
        <v>56</v>
      </c>
      <c r="E315" s="37" t="s">
        <v>1062</v>
      </c>
    </row>
    <row r="316" spans="1:5" ht="369.75">
      <c r="A316" t="s">
        <v>58</v>
      </c>
      <c r="E316" s="35" t="s">
        <v>439</v>
      </c>
    </row>
    <row r="317" spans="1:16" ht="12.75">
      <c r="A317" s="25" t="s">
        <v>47</v>
      </c>
      <c r="B317" s="29" t="s">
        <v>322</v>
      </c>
      <c r="C317" s="29" t="s">
        <v>497</v>
      </c>
      <c r="D317" s="25" t="s">
        <v>61</v>
      </c>
      <c r="E317" s="30" t="s">
        <v>498</v>
      </c>
      <c r="F317" s="31" t="s">
        <v>99</v>
      </c>
      <c r="G317" s="32">
        <v>0.75</v>
      </c>
      <c r="H317" s="33">
        <v>0</v>
      </c>
      <c r="I317" s="33">
        <f>ROUND(ROUND(H317,2)*ROUND(G317,3),2)</f>
      </c>
      <c r="J317" s="31" t="s">
        <v>53</v>
      </c>
      <c r="O317">
        <f>(I317*21)/100</f>
      </c>
      <c r="P317" t="s">
        <v>23</v>
      </c>
    </row>
    <row r="318" spans="1:5" ht="38.25">
      <c r="A318" s="34" t="s">
        <v>54</v>
      </c>
      <c r="E318" s="35" t="s">
        <v>1063</v>
      </c>
    </row>
    <row r="319" spans="1:5" ht="12.75">
      <c r="A319" s="36" t="s">
        <v>56</v>
      </c>
      <c r="E319" s="37" t="s">
        <v>1064</v>
      </c>
    </row>
    <row r="320" spans="1:5" ht="369.75">
      <c r="A320" t="s">
        <v>58</v>
      </c>
      <c r="E320" s="35" t="s">
        <v>439</v>
      </c>
    </row>
    <row r="321" spans="1:16" ht="12.75">
      <c r="A321" s="25" t="s">
        <v>47</v>
      </c>
      <c r="B321" s="29" t="s">
        <v>875</v>
      </c>
      <c r="C321" s="29" t="s">
        <v>505</v>
      </c>
      <c r="D321" s="25" t="s">
        <v>70</v>
      </c>
      <c r="E321" s="30" t="s">
        <v>506</v>
      </c>
      <c r="F321" s="31" t="s">
        <v>99</v>
      </c>
      <c r="G321" s="32">
        <v>5.952</v>
      </c>
      <c r="H321" s="33">
        <v>0</v>
      </c>
      <c r="I321" s="33">
        <f>ROUND(ROUND(H321,2)*ROUND(G321,3),2)</f>
      </c>
      <c r="J321" s="31" t="s">
        <v>53</v>
      </c>
      <c r="O321">
        <f>(I321*21)/100</f>
      </c>
      <c r="P321" t="s">
        <v>23</v>
      </c>
    </row>
    <row r="322" spans="1:5" ht="38.25">
      <c r="A322" s="34" t="s">
        <v>54</v>
      </c>
      <c r="E322" s="35" t="s">
        <v>1065</v>
      </c>
    </row>
    <row r="323" spans="1:5" ht="12.75">
      <c r="A323" s="36" t="s">
        <v>56</v>
      </c>
      <c r="E323" s="37" t="s">
        <v>1066</v>
      </c>
    </row>
    <row r="324" spans="1:5" ht="369.75">
      <c r="A324" t="s">
        <v>58</v>
      </c>
      <c r="E324" s="35" t="s">
        <v>439</v>
      </c>
    </row>
    <row r="325" spans="1:16" ht="12.75">
      <c r="A325" s="25" t="s">
        <v>47</v>
      </c>
      <c r="B325" s="29" t="s">
        <v>694</v>
      </c>
      <c r="C325" s="29" t="s">
        <v>510</v>
      </c>
      <c r="D325" s="25" t="s">
        <v>70</v>
      </c>
      <c r="E325" s="30" t="s">
        <v>511</v>
      </c>
      <c r="F325" s="31" t="s">
        <v>52</v>
      </c>
      <c r="G325" s="32">
        <v>0.369</v>
      </c>
      <c r="H325" s="33">
        <v>0</v>
      </c>
      <c r="I325" s="33">
        <f>ROUND(ROUND(H325,2)*ROUND(G325,3),2)</f>
      </c>
      <c r="J325" s="31" t="s">
        <v>53</v>
      </c>
      <c r="O325">
        <f>(I325*21)/100</f>
      </c>
      <c r="P325" t="s">
        <v>23</v>
      </c>
    </row>
    <row r="326" spans="1:5" ht="38.25">
      <c r="A326" s="34" t="s">
        <v>54</v>
      </c>
      <c r="E326" s="35" t="s">
        <v>1067</v>
      </c>
    </row>
    <row r="327" spans="1:5" ht="12.75">
      <c r="A327" s="36" t="s">
        <v>56</v>
      </c>
      <c r="E327" s="37" t="s">
        <v>1068</v>
      </c>
    </row>
    <row r="328" spans="1:5" ht="178.5">
      <c r="A328" t="s">
        <v>58</v>
      </c>
      <c r="E328" s="35" t="s">
        <v>514</v>
      </c>
    </row>
    <row r="329" spans="1:16" ht="12.75">
      <c r="A329" s="25" t="s">
        <v>47</v>
      </c>
      <c r="B329" s="29" t="s">
        <v>487</v>
      </c>
      <c r="C329" s="29" t="s">
        <v>516</v>
      </c>
      <c r="D329" s="25" t="s">
        <v>50</v>
      </c>
      <c r="E329" s="30" t="s">
        <v>517</v>
      </c>
      <c r="F329" s="31" t="s">
        <v>99</v>
      </c>
      <c r="G329" s="32">
        <v>2.712</v>
      </c>
      <c r="H329" s="33">
        <v>0</v>
      </c>
      <c r="I329" s="33">
        <f>ROUND(ROUND(H329,2)*ROUND(G329,3),2)</f>
      </c>
      <c r="J329" s="31" t="s">
        <v>53</v>
      </c>
      <c r="O329">
        <f>(I329*21)/100</f>
      </c>
      <c r="P329" t="s">
        <v>23</v>
      </c>
    </row>
    <row r="330" spans="1:5" ht="51">
      <c r="A330" s="34" t="s">
        <v>54</v>
      </c>
      <c r="E330" s="35" t="s">
        <v>1069</v>
      </c>
    </row>
    <row r="331" spans="1:5" ht="12.75">
      <c r="A331" s="36" t="s">
        <v>56</v>
      </c>
      <c r="E331" s="37" t="s">
        <v>1070</v>
      </c>
    </row>
    <row r="332" spans="1:5" ht="102">
      <c r="A332" t="s">
        <v>58</v>
      </c>
      <c r="E332" s="35" t="s">
        <v>520</v>
      </c>
    </row>
    <row r="333" spans="1:18" ht="12.75" customHeight="1">
      <c r="A333" s="6" t="s">
        <v>45</v>
      </c>
      <c r="B333" s="6"/>
      <c r="C333" s="39" t="s">
        <v>35</v>
      </c>
      <c r="D333" s="6"/>
      <c r="E333" s="27" t="s">
        <v>521</v>
      </c>
      <c r="F333" s="6"/>
      <c r="G333" s="6"/>
      <c r="H333" s="6"/>
      <c r="I333" s="40">
        <f>0+Q333</f>
      </c>
      <c r="J333" s="6"/>
      <c r="O333">
        <f>0+R333</f>
      </c>
      <c r="Q333">
        <f>0+I334+I338+I342+I346+I350+I354+I358+I362+I366+I370+I374+I378+I382+I386+I390+I394+I398+I402</f>
      </c>
      <c r="R333">
        <f>0+O334+O338+O342+O346+O350+O354+O358+O362+O366+O370+O374+O378+O382+O386+O390+O394+O398+O402</f>
      </c>
    </row>
    <row r="334" spans="1:16" ht="12.75">
      <c r="A334" s="25" t="s">
        <v>47</v>
      </c>
      <c r="B334" s="29" t="s">
        <v>501</v>
      </c>
      <c r="C334" s="29" t="s">
        <v>1071</v>
      </c>
      <c r="D334" s="25" t="s">
        <v>70</v>
      </c>
      <c r="E334" s="30" t="s">
        <v>1072</v>
      </c>
      <c r="F334" s="31" t="s">
        <v>99</v>
      </c>
      <c r="G334" s="32">
        <v>31.5</v>
      </c>
      <c r="H334" s="33">
        <v>0</v>
      </c>
      <c r="I334" s="33">
        <f>ROUND(ROUND(H334,2)*ROUND(G334,3),2)</f>
      </c>
      <c r="J334" s="31" t="s">
        <v>53</v>
      </c>
      <c r="O334">
        <f>(I334*21)/100</f>
      </c>
      <c r="P334" t="s">
        <v>23</v>
      </c>
    </row>
    <row r="335" spans="1:5" ht="38.25">
      <c r="A335" s="34" t="s">
        <v>54</v>
      </c>
      <c r="E335" s="35" t="s">
        <v>1073</v>
      </c>
    </row>
    <row r="336" spans="1:5" ht="12.75">
      <c r="A336" s="36" t="s">
        <v>56</v>
      </c>
      <c r="E336" s="37" t="s">
        <v>1074</v>
      </c>
    </row>
    <row r="337" spans="1:5" ht="127.5">
      <c r="A337" t="s">
        <v>58</v>
      </c>
      <c r="E337" s="35" t="s">
        <v>527</v>
      </c>
    </row>
    <row r="338" spans="1:16" ht="12.75">
      <c r="A338" s="25" t="s">
        <v>47</v>
      </c>
      <c r="B338" s="29" t="s">
        <v>232</v>
      </c>
      <c r="C338" s="29" t="s">
        <v>529</v>
      </c>
      <c r="D338" s="25" t="s">
        <v>50</v>
      </c>
      <c r="E338" s="30" t="s">
        <v>530</v>
      </c>
      <c r="F338" s="31" t="s">
        <v>99</v>
      </c>
      <c r="G338" s="32">
        <v>18.24</v>
      </c>
      <c r="H338" s="33">
        <v>0</v>
      </c>
      <c r="I338" s="33">
        <f>ROUND(ROUND(H338,2)*ROUND(G338,3),2)</f>
      </c>
      <c r="J338" s="31" t="s">
        <v>53</v>
      </c>
      <c r="O338">
        <f>(I338*21)/100</f>
      </c>
      <c r="P338" t="s">
        <v>23</v>
      </c>
    </row>
    <row r="339" spans="1:5" ht="38.25">
      <c r="A339" s="34" t="s">
        <v>54</v>
      </c>
      <c r="E339" s="35" t="s">
        <v>1075</v>
      </c>
    </row>
    <row r="340" spans="1:5" ht="12.75">
      <c r="A340" s="36" t="s">
        <v>56</v>
      </c>
      <c r="E340" s="37" t="s">
        <v>1076</v>
      </c>
    </row>
    <row r="341" spans="1:5" ht="51">
      <c r="A341" t="s">
        <v>58</v>
      </c>
      <c r="E341" s="35" t="s">
        <v>533</v>
      </c>
    </row>
    <row r="342" spans="1:16" ht="12.75">
      <c r="A342" s="25" t="s">
        <v>47</v>
      </c>
      <c r="B342" s="29" t="s">
        <v>676</v>
      </c>
      <c r="C342" s="29" t="s">
        <v>529</v>
      </c>
      <c r="D342" s="25" t="s">
        <v>61</v>
      </c>
      <c r="E342" s="30" t="s">
        <v>530</v>
      </c>
      <c r="F342" s="31" t="s">
        <v>99</v>
      </c>
      <c r="G342" s="32">
        <v>14.205</v>
      </c>
      <c r="H342" s="33">
        <v>0</v>
      </c>
      <c r="I342" s="33">
        <f>ROUND(ROUND(H342,2)*ROUND(G342,3),2)</f>
      </c>
      <c r="J342" s="31" t="s">
        <v>53</v>
      </c>
      <c r="O342">
        <f>(I342*21)/100</f>
      </c>
      <c r="P342" t="s">
        <v>23</v>
      </c>
    </row>
    <row r="343" spans="1:5" ht="38.25">
      <c r="A343" s="34" t="s">
        <v>54</v>
      </c>
      <c r="E343" s="35" t="s">
        <v>1077</v>
      </c>
    </row>
    <row r="344" spans="1:5" ht="12.75">
      <c r="A344" s="36" t="s">
        <v>56</v>
      </c>
      <c r="E344" s="37" t="s">
        <v>1078</v>
      </c>
    </row>
    <row r="345" spans="1:5" ht="51">
      <c r="A345" t="s">
        <v>58</v>
      </c>
      <c r="E345" s="35" t="s">
        <v>533</v>
      </c>
    </row>
    <row r="346" spans="1:16" ht="12.75">
      <c r="A346" s="25" t="s">
        <v>47</v>
      </c>
      <c r="B346" s="29" t="s">
        <v>534</v>
      </c>
      <c r="C346" s="29" t="s">
        <v>529</v>
      </c>
      <c r="D346" s="25" t="s">
        <v>65</v>
      </c>
      <c r="E346" s="30" t="s">
        <v>530</v>
      </c>
      <c r="F346" s="31" t="s">
        <v>99</v>
      </c>
      <c r="G346" s="32">
        <v>57.103</v>
      </c>
      <c r="H346" s="33">
        <v>0</v>
      </c>
      <c r="I346" s="33">
        <f>ROUND(ROUND(H346,2)*ROUND(G346,3),2)</f>
      </c>
      <c r="J346" s="31" t="s">
        <v>53</v>
      </c>
      <c r="O346">
        <f>(I346*21)/100</f>
      </c>
      <c r="P346" t="s">
        <v>23</v>
      </c>
    </row>
    <row r="347" spans="1:5" ht="63.75">
      <c r="A347" s="34" t="s">
        <v>54</v>
      </c>
      <c r="E347" s="35" t="s">
        <v>1079</v>
      </c>
    </row>
    <row r="348" spans="1:5" ht="12.75">
      <c r="A348" s="36" t="s">
        <v>56</v>
      </c>
      <c r="E348" s="37" t="s">
        <v>1080</v>
      </c>
    </row>
    <row r="349" spans="1:5" ht="51">
      <c r="A349" t="s">
        <v>58</v>
      </c>
      <c r="E349" s="35" t="s">
        <v>533</v>
      </c>
    </row>
    <row r="350" spans="1:16" ht="12.75">
      <c r="A350" s="25" t="s">
        <v>47</v>
      </c>
      <c r="B350" s="29" t="s">
        <v>137</v>
      </c>
      <c r="C350" s="29" t="s">
        <v>544</v>
      </c>
      <c r="D350" s="25" t="s">
        <v>50</v>
      </c>
      <c r="E350" s="30" t="s">
        <v>545</v>
      </c>
      <c r="F350" s="31" t="s">
        <v>84</v>
      </c>
      <c r="G350" s="32">
        <v>132</v>
      </c>
      <c r="H350" s="33">
        <v>0</v>
      </c>
      <c r="I350" s="33">
        <f>ROUND(ROUND(H350,2)*ROUND(G350,3),2)</f>
      </c>
      <c r="J350" s="31" t="s">
        <v>53</v>
      </c>
      <c r="O350">
        <f>(I350*21)/100</f>
      </c>
      <c r="P350" t="s">
        <v>23</v>
      </c>
    </row>
    <row r="351" spans="1:5" ht="51">
      <c r="A351" s="34" t="s">
        <v>54</v>
      </c>
      <c r="E351" s="35" t="s">
        <v>1081</v>
      </c>
    </row>
    <row r="352" spans="1:5" ht="12.75">
      <c r="A352" s="36" t="s">
        <v>56</v>
      </c>
      <c r="E352" s="37" t="s">
        <v>1082</v>
      </c>
    </row>
    <row r="353" spans="1:5" ht="51">
      <c r="A353" t="s">
        <v>58</v>
      </c>
      <c r="E353" s="35" t="s">
        <v>533</v>
      </c>
    </row>
    <row r="354" spans="1:16" ht="12.75">
      <c r="A354" s="25" t="s">
        <v>47</v>
      </c>
      <c r="B354" s="29" t="s">
        <v>368</v>
      </c>
      <c r="C354" s="29" t="s">
        <v>544</v>
      </c>
      <c r="D354" s="25" t="s">
        <v>61</v>
      </c>
      <c r="E354" s="30" t="s">
        <v>545</v>
      </c>
      <c r="F354" s="31" t="s">
        <v>84</v>
      </c>
      <c r="G354" s="32">
        <v>12</v>
      </c>
      <c r="H354" s="33">
        <v>0</v>
      </c>
      <c r="I354" s="33">
        <f>ROUND(ROUND(H354,2)*ROUND(G354,3),2)</f>
      </c>
      <c r="J354" s="31" t="s">
        <v>53</v>
      </c>
      <c r="O354">
        <f>(I354*21)/100</f>
      </c>
      <c r="P354" t="s">
        <v>23</v>
      </c>
    </row>
    <row r="355" spans="1:5" ht="38.25">
      <c r="A355" s="34" t="s">
        <v>54</v>
      </c>
      <c r="E355" s="35" t="s">
        <v>1083</v>
      </c>
    </row>
    <row r="356" spans="1:5" ht="12.75">
      <c r="A356" s="36" t="s">
        <v>56</v>
      </c>
      <c r="E356" s="37" t="s">
        <v>1015</v>
      </c>
    </row>
    <row r="357" spans="1:5" ht="51">
      <c r="A357" t="s">
        <v>58</v>
      </c>
      <c r="E357" s="35" t="s">
        <v>533</v>
      </c>
    </row>
    <row r="358" spans="1:16" ht="12.75">
      <c r="A358" s="25" t="s">
        <v>47</v>
      </c>
      <c r="B358" s="29" t="s">
        <v>537</v>
      </c>
      <c r="C358" s="29" t="s">
        <v>549</v>
      </c>
      <c r="D358" s="25" t="s">
        <v>70</v>
      </c>
      <c r="E358" s="30" t="s">
        <v>550</v>
      </c>
      <c r="F358" s="31" t="s">
        <v>99</v>
      </c>
      <c r="G358" s="32">
        <v>20.106</v>
      </c>
      <c r="H358" s="33">
        <v>0</v>
      </c>
      <c r="I358" s="33">
        <f>ROUND(ROUND(H358,2)*ROUND(G358,3),2)</f>
      </c>
      <c r="J358" s="31" t="s">
        <v>53</v>
      </c>
      <c r="O358">
        <f>(I358*21)/100</f>
      </c>
      <c r="P358" t="s">
        <v>23</v>
      </c>
    </row>
    <row r="359" spans="1:5" ht="51">
      <c r="A359" s="34" t="s">
        <v>54</v>
      </c>
      <c r="E359" s="35" t="s">
        <v>1084</v>
      </c>
    </row>
    <row r="360" spans="1:5" ht="12.75">
      <c r="A360" s="36" t="s">
        <v>56</v>
      </c>
      <c r="E360" s="37" t="s">
        <v>1085</v>
      </c>
    </row>
    <row r="361" spans="1:5" ht="102">
      <c r="A361" t="s">
        <v>58</v>
      </c>
      <c r="E361" s="35" t="s">
        <v>553</v>
      </c>
    </row>
    <row r="362" spans="1:16" ht="12.75">
      <c r="A362" s="25" t="s">
        <v>47</v>
      </c>
      <c r="B362" s="29" t="s">
        <v>238</v>
      </c>
      <c r="C362" s="29" t="s">
        <v>555</v>
      </c>
      <c r="D362" s="25" t="s">
        <v>70</v>
      </c>
      <c r="E362" s="30" t="s">
        <v>556</v>
      </c>
      <c r="F362" s="31" t="s">
        <v>84</v>
      </c>
      <c r="G362" s="32">
        <v>520.7</v>
      </c>
      <c r="H362" s="33">
        <v>0</v>
      </c>
      <c r="I362" s="33">
        <f>ROUND(ROUND(H362,2)*ROUND(G362,3),2)</f>
      </c>
      <c r="J362" s="31" t="s">
        <v>53</v>
      </c>
      <c r="O362">
        <f>(I362*21)/100</f>
      </c>
      <c r="P362" t="s">
        <v>23</v>
      </c>
    </row>
    <row r="363" spans="1:5" ht="51">
      <c r="A363" s="34" t="s">
        <v>54</v>
      </c>
      <c r="E363" s="35" t="s">
        <v>1086</v>
      </c>
    </row>
    <row r="364" spans="1:5" ht="12.75">
      <c r="A364" s="36" t="s">
        <v>56</v>
      </c>
      <c r="E364" s="37" t="s">
        <v>1087</v>
      </c>
    </row>
    <row r="365" spans="1:5" ht="51">
      <c r="A365" t="s">
        <v>58</v>
      </c>
      <c r="E365" s="35" t="s">
        <v>559</v>
      </c>
    </row>
    <row r="366" spans="1:16" ht="12.75">
      <c r="A366" s="25" t="s">
        <v>47</v>
      </c>
      <c r="B366" s="29" t="s">
        <v>748</v>
      </c>
      <c r="C366" s="29" t="s">
        <v>561</v>
      </c>
      <c r="D366" s="25" t="s">
        <v>70</v>
      </c>
      <c r="E366" s="30" t="s">
        <v>562</v>
      </c>
      <c r="F366" s="31" t="s">
        <v>84</v>
      </c>
      <c r="G366" s="32">
        <v>397.2</v>
      </c>
      <c r="H366" s="33">
        <v>0</v>
      </c>
      <c r="I366" s="33">
        <f>ROUND(ROUND(H366,2)*ROUND(G366,3),2)</f>
      </c>
      <c r="J366" s="31" t="s">
        <v>53</v>
      </c>
      <c r="O366">
        <f>(I366*21)/100</f>
      </c>
      <c r="P366" t="s">
        <v>23</v>
      </c>
    </row>
    <row r="367" spans="1:5" ht="38.25">
      <c r="A367" s="34" t="s">
        <v>54</v>
      </c>
      <c r="E367" s="35" t="s">
        <v>1088</v>
      </c>
    </row>
    <row r="368" spans="1:5" ht="12.75">
      <c r="A368" s="36" t="s">
        <v>56</v>
      </c>
      <c r="E368" s="37" t="s">
        <v>1089</v>
      </c>
    </row>
    <row r="369" spans="1:5" ht="51">
      <c r="A369" t="s">
        <v>58</v>
      </c>
      <c r="E369" s="35" t="s">
        <v>559</v>
      </c>
    </row>
    <row r="370" spans="1:16" ht="12.75">
      <c r="A370" s="25" t="s">
        <v>47</v>
      </c>
      <c r="B370" s="29" t="s">
        <v>262</v>
      </c>
      <c r="C370" s="29" t="s">
        <v>566</v>
      </c>
      <c r="D370" s="25" t="s">
        <v>70</v>
      </c>
      <c r="E370" s="30" t="s">
        <v>567</v>
      </c>
      <c r="F370" s="31" t="s">
        <v>84</v>
      </c>
      <c r="G370" s="32">
        <v>28.4</v>
      </c>
      <c r="H370" s="33">
        <v>0</v>
      </c>
      <c r="I370" s="33">
        <f>ROUND(ROUND(H370,2)*ROUND(G370,3),2)</f>
      </c>
      <c r="J370" s="31" t="s">
        <v>53</v>
      </c>
      <c r="O370">
        <f>(I370*21)/100</f>
      </c>
      <c r="P370" t="s">
        <v>23</v>
      </c>
    </row>
    <row r="371" spans="1:5" ht="51">
      <c r="A371" s="34" t="s">
        <v>54</v>
      </c>
      <c r="E371" s="35" t="s">
        <v>1090</v>
      </c>
    </row>
    <row r="372" spans="1:5" ht="12.75">
      <c r="A372" s="36" t="s">
        <v>56</v>
      </c>
      <c r="E372" s="37" t="s">
        <v>1091</v>
      </c>
    </row>
    <row r="373" spans="1:5" ht="51">
      <c r="A373" t="s">
        <v>58</v>
      </c>
      <c r="E373" s="35" t="s">
        <v>570</v>
      </c>
    </row>
    <row r="374" spans="1:16" ht="12.75">
      <c r="A374" s="25" t="s">
        <v>47</v>
      </c>
      <c r="B374" s="29" t="s">
        <v>515</v>
      </c>
      <c r="C374" s="29" t="s">
        <v>572</v>
      </c>
      <c r="D374" s="25" t="s">
        <v>70</v>
      </c>
      <c r="E374" s="30" t="s">
        <v>573</v>
      </c>
      <c r="F374" s="31" t="s">
        <v>84</v>
      </c>
      <c r="G374" s="32">
        <v>80.6</v>
      </c>
      <c r="H374" s="33">
        <v>0</v>
      </c>
      <c r="I374" s="33">
        <f>ROUND(ROUND(H374,2)*ROUND(G374,3),2)</f>
      </c>
      <c r="J374" s="31" t="s">
        <v>53</v>
      </c>
      <c r="O374">
        <f>(I374*21)/100</f>
      </c>
      <c r="P374" t="s">
        <v>23</v>
      </c>
    </row>
    <row r="375" spans="1:5" ht="51">
      <c r="A375" s="34" t="s">
        <v>54</v>
      </c>
      <c r="E375" s="35" t="s">
        <v>1092</v>
      </c>
    </row>
    <row r="376" spans="1:5" ht="12.75">
      <c r="A376" s="36" t="s">
        <v>56</v>
      </c>
      <c r="E376" s="37" t="s">
        <v>1093</v>
      </c>
    </row>
    <row r="377" spans="1:5" ht="51">
      <c r="A377" t="s">
        <v>58</v>
      </c>
      <c r="E377" s="35" t="s">
        <v>570</v>
      </c>
    </row>
    <row r="378" spans="1:16" ht="12.75">
      <c r="A378" s="25" t="s">
        <v>47</v>
      </c>
      <c r="B378" s="29" t="s">
        <v>554</v>
      </c>
      <c r="C378" s="29" t="s">
        <v>577</v>
      </c>
      <c r="D378" s="25" t="s">
        <v>70</v>
      </c>
      <c r="E378" s="30" t="s">
        <v>578</v>
      </c>
      <c r="F378" s="31" t="s">
        <v>84</v>
      </c>
      <c r="G378" s="32">
        <v>335.1</v>
      </c>
      <c r="H378" s="33">
        <v>0</v>
      </c>
      <c r="I378" s="33">
        <f>ROUND(ROUND(H378,2)*ROUND(G378,3),2)</f>
      </c>
      <c r="J378" s="31" t="s">
        <v>53</v>
      </c>
      <c r="O378">
        <f>(I378*21)/100</f>
      </c>
      <c r="P378" t="s">
        <v>23</v>
      </c>
    </row>
    <row r="379" spans="1:5" ht="38.25">
      <c r="A379" s="34" t="s">
        <v>54</v>
      </c>
      <c r="E379" s="35" t="s">
        <v>1094</v>
      </c>
    </row>
    <row r="380" spans="1:5" ht="12.75">
      <c r="A380" s="36" t="s">
        <v>56</v>
      </c>
      <c r="E380" s="37" t="s">
        <v>1095</v>
      </c>
    </row>
    <row r="381" spans="1:5" ht="140.25">
      <c r="A381" t="s">
        <v>58</v>
      </c>
      <c r="E381" s="35" t="s">
        <v>581</v>
      </c>
    </row>
    <row r="382" spans="1:16" ht="12.75">
      <c r="A382" s="25" t="s">
        <v>47</v>
      </c>
      <c r="B382" s="29" t="s">
        <v>571</v>
      </c>
      <c r="C382" s="29" t="s">
        <v>583</v>
      </c>
      <c r="D382" s="25" t="s">
        <v>70</v>
      </c>
      <c r="E382" s="30" t="s">
        <v>584</v>
      </c>
      <c r="F382" s="31" t="s">
        <v>84</v>
      </c>
      <c r="G382" s="32">
        <v>211.6</v>
      </c>
      <c r="H382" s="33">
        <v>0</v>
      </c>
      <c r="I382" s="33">
        <f>ROUND(ROUND(H382,2)*ROUND(G382,3),2)</f>
      </c>
      <c r="J382" s="31" t="s">
        <v>53</v>
      </c>
      <c r="O382">
        <f>(I382*21)/100</f>
      </c>
      <c r="P382" t="s">
        <v>23</v>
      </c>
    </row>
    <row r="383" spans="1:5" ht="38.25">
      <c r="A383" s="34" t="s">
        <v>54</v>
      </c>
      <c r="E383" s="35" t="s">
        <v>1096</v>
      </c>
    </row>
    <row r="384" spans="1:5" ht="12.75">
      <c r="A384" s="36" t="s">
        <v>56</v>
      </c>
      <c r="E384" s="37" t="s">
        <v>1097</v>
      </c>
    </row>
    <row r="385" spans="1:5" ht="140.25">
      <c r="A385" t="s">
        <v>58</v>
      </c>
      <c r="E385" s="35" t="s">
        <v>581</v>
      </c>
    </row>
    <row r="386" spans="1:16" ht="12.75">
      <c r="A386" s="25" t="s">
        <v>47</v>
      </c>
      <c r="B386" s="29" t="s">
        <v>247</v>
      </c>
      <c r="C386" s="29" t="s">
        <v>588</v>
      </c>
      <c r="D386" s="25" t="s">
        <v>70</v>
      </c>
      <c r="E386" s="30" t="s">
        <v>589</v>
      </c>
      <c r="F386" s="31" t="s">
        <v>84</v>
      </c>
      <c r="G386" s="32">
        <v>185.6</v>
      </c>
      <c r="H386" s="33">
        <v>0</v>
      </c>
      <c r="I386" s="33">
        <f>ROUND(ROUND(H386,2)*ROUND(G386,3),2)</f>
      </c>
      <c r="J386" s="31" t="s">
        <v>53</v>
      </c>
      <c r="O386">
        <f>(I386*21)/100</f>
      </c>
      <c r="P386" t="s">
        <v>23</v>
      </c>
    </row>
    <row r="387" spans="1:5" ht="38.25">
      <c r="A387" s="34" t="s">
        <v>54</v>
      </c>
      <c r="E387" s="35" t="s">
        <v>1098</v>
      </c>
    </row>
    <row r="388" spans="1:5" ht="12.75">
      <c r="A388" s="36" t="s">
        <v>56</v>
      </c>
      <c r="E388" s="37" t="s">
        <v>1099</v>
      </c>
    </row>
    <row r="389" spans="1:5" ht="140.25">
      <c r="A389" t="s">
        <v>58</v>
      </c>
      <c r="E389" s="35" t="s">
        <v>581</v>
      </c>
    </row>
    <row r="390" spans="1:16" ht="12.75">
      <c r="A390" s="25" t="s">
        <v>47</v>
      </c>
      <c r="B390" s="29" t="s">
        <v>891</v>
      </c>
      <c r="C390" s="29" t="s">
        <v>593</v>
      </c>
      <c r="D390" s="25" t="s">
        <v>70</v>
      </c>
      <c r="E390" s="30" t="s">
        <v>594</v>
      </c>
      <c r="F390" s="31" t="s">
        <v>84</v>
      </c>
      <c r="G390" s="32">
        <v>185.6</v>
      </c>
      <c r="H390" s="33">
        <v>0</v>
      </c>
      <c r="I390" s="33">
        <f>ROUND(ROUND(H390,2)*ROUND(G390,3),2)</f>
      </c>
      <c r="J390" s="31" t="s">
        <v>53</v>
      </c>
      <c r="O390">
        <f>(I390*21)/100</f>
      </c>
      <c r="P390" t="s">
        <v>23</v>
      </c>
    </row>
    <row r="391" spans="1:5" ht="38.25">
      <c r="A391" s="34" t="s">
        <v>54</v>
      </c>
      <c r="E391" s="35" t="s">
        <v>1100</v>
      </c>
    </row>
    <row r="392" spans="1:5" ht="12.75">
      <c r="A392" s="36" t="s">
        <v>56</v>
      </c>
      <c r="E392" s="37" t="s">
        <v>1099</v>
      </c>
    </row>
    <row r="393" spans="1:5" ht="140.25">
      <c r="A393" t="s">
        <v>58</v>
      </c>
      <c r="E393" s="35" t="s">
        <v>581</v>
      </c>
    </row>
    <row r="394" spans="1:16" ht="12.75">
      <c r="A394" s="25" t="s">
        <v>47</v>
      </c>
      <c r="B394" s="29" t="s">
        <v>810</v>
      </c>
      <c r="C394" s="29" t="s">
        <v>603</v>
      </c>
      <c r="D394" s="25" t="s">
        <v>70</v>
      </c>
      <c r="E394" s="30" t="s">
        <v>604</v>
      </c>
      <c r="F394" s="31" t="s">
        <v>84</v>
      </c>
      <c r="G394" s="32">
        <v>2.977</v>
      </c>
      <c r="H394" s="33">
        <v>0</v>
      </c>
      <c r="I394" s="33">
        <f>ROUND(ROUND(H394,2)*ROUND(G394,3),2)</f>
      </c>
      <c r="J394" s="31" t="s">
        <v>53</v>
      </c>
      <c r="O394">
        <f>(I394*21)/100</f>
      </c>
      <c r="P394" t="s">
        <v>23</v>
      </c>
    </row>
    <row r="395" spans="1:5" ht="63.75">
      <c r="A395" s="34" t="s">
        <v>54</v>
      </c>
      <c r="E395" s="35" t="s">
        <v>1101</v>
      </c>
    </row>
    <row r="396" spans="1:5" ht="12.75">
      <c r="A396" s="36" t="s">
        <v>56</v>
      </c>
      <c r="E396" s="37" t="s">
        <v>1102</v>
      </c>
    </row>
    <row r="397" spans="1:5" ht="153">
      <c r="A397" t="s">
        <v>58</v>
      </c>
      <c r="E397" s="35" t="s">
        <v>607</v>
      </c>
    </row>
    <row r="398" spans="1:16" ht="12.75">
      <c r="A398" s="25" t="s">
        <v>47</v>
      </c>
      <c r="B398" s="29" t="s">
        <v>614</v>
      </c>
      <c r="C398" s="29" t="s">
        <v>609</v>
      </c>
      <c r="D398" s="25" t="s">
        <v>70</v>
      </c>
      <c r="E398" s="30" t="s">
        <v>610</v>
      </c>
      <c r="F398" s="31" t="s">
        <v>84</v>
      </c>
      <c r="G398" s="32">
        <v>107.25</v>
      </c>
      <c r="H398" s="33">
        <v>0</v>
      </c>
      <c r="I398" s="33">
        <f>ROUND(ROUND(H398,2)*ROUND(G398,3),2)</f>
      </c>
      <c r="J398" s="31" t="s">
        <v>53</v>
      </c>
      <c r="O398">
        <f>(I398*21)/100</f>
      </c>
      <c r="P398" t="s">
        <v>23</v>
      </c>
    </row>
    <row r="399" spans="1:5" ht="38.25">
      <c r="A399" s="34" t="s">
        <v>54</v>
      </c>
      <c r="E399" s="35" t="s">
        <v>1103</v>
      </c>
    </row>
    <row r="400" spans="1:5" ht="12.75">
      <c r="A400" s="36" t="s">
        <v>56</v>
      </c>
      <c r="E400" s="37" t="s">
        <v>1104</v>
      </c>
    </row>
    <row r="401" spans="1:5" ht="153">
      <c r="A401" t="s">
        <v>58</v>
      </c>
      <c r="E401" s="35" t="s">
        <v>613</v>
      </c>
    </row>
    <row r="402" spans="1:16" ht="12.75">
      <c r="A402" s="25" t="s">
        <v>47</v>
      </c>
      <c r="B402" s="29" t="s">
        <v>168</v>
      </c>
      <c r="C402" s="29" t="s">
        <v>621</v>
      </c>
      <c r="D402" s="25" t="s">
        <v>70</v>
      </c>
      <c r="E402" s="30" t="s">
        <v>622</v>
      </c>
      <c r="F402" s="31" t="s">
        <v>84</v>
      </c>
      <c r="G402" s="32">
        <v>11.61</v>
      </c>
      <c r="H402" s="33">
        <v>0</v>
      </c>
      <c r="I402" s="33">
        <f>ROUND(ROUND(H402,2)*ROUND(G402,3),2)</f>
      </c>
      <c r="J402" s="31" t="s">
        <v>53</v>
      </c>
      <c r="O402">
        <f>(I402*21)/100</f>
      </c>
      <c r="P402" t="s">
        <v>23</v>
      </c>
    </row>
    <row r="403" spans="1:5" ht="76.5">
      <c r="A403" s="34" t="s">
        <v>54</v>
      </c>
      <c r="E403" s="35" t="s">
        <v>1105</v>
      </c>
    </row>
    <row r="404" spans="1:5" ht="12.75">
      <c r="A404" s="36" t="s">
        <v>56</v>
      </c>
      <c r="E404" s="37" t="s">
        <v>1106</v>
      </c>
    </row>
    <row r="405" spans="1:5" ht="89.25">
      <c r="A405" t="s">
        <v>58</v>
      </c>
      <c r="E405" s="35" t="s">
        <v>619</v>
      </c>
    </row>
    <row r="406" spans="1:18" ht="12.75" customHeight="1">
      <c r="A406" s="6" t="s">
        <v>45</v>
      </c>
      <c r="B406" s="6"/>
      <c r="C406" s="39" t="s">
        <v>625</v>
      </c>
      <c r="D406" s="6"/>
      <c r="E406" s="27" t="s">
        <v>626</v>
      </c>
      <c r="F406" s="6"/>
      <c r="G406" s="6"/>
      <c r="H406" s="6"/>
      <c r="I406" s="40">
        <f>0+Q406</f>
      </c>
      <c r="J406" s="6"/>
      <c r="O406">
        <f>0+R406</f>
      </c>
      <c r="Q406">
        <f>0+I407+I411+I415+I419+I423+I427+I431+I435+I439</f>
      </c>
      <c r="R406">
        <f>0+O407+O411+O415+O419+O423+O427+O431+O435+O439</f>
      </c>
    </row>
    <row r="407" spans="1:16" ht="25.5">
      <c r="A407" s="25" t="s">
        <v>47</v>
      </c>
      <c r="B407" s="29" t="s">
        <v>440</v>
      </c>
      <c r="C407" s="29" t="s">
        <v>628</v>
      </c>
      <c r="D407" s="25" t="s">
        <v>70</v>
      </c>
      <c r="E407" s="30" t="s">
        <v>629</v>
      </c>
      <c r="F407" s="31" t="s">
        <v>84</v>
      </c>
      <c r="G407" s="32">
        <v>331.555</v>
      </c>
      <c r="H407" s="33">
        <v>0</v>
      </c>
      <c r="I407" s="33">
        <f>ROUND(ROUND(H407,2)*ROUND(G407,3),2)</f>
      </c>
      <c r="J407" s="31" t="s">
        <v>53</v>
      </c>
      <c r="O407">
        <f>(I407*21)/100</f>
      </c>
      <c r="P407" t="s">
        <v>23</v>
      </c>
    </row>
    <row r="408" spans="1:5" ht="165.75">
      <c r="A408" s="34" t="s">
        <v>54</v>
      </c>
      <c r="E408" s="35" t="s">
        <v>1107</v>
      </c>
    </row>
    <row r="409" spans="1:5" ht="51">
      <c r="A409" s="36" t="s">
        <v>56</v>
      </c>
      <c r="E409" s="37" t="s">
        <v>1108</v>
      </c>
    </row>
    <row r="410" spans="1:5" ht="191.25">
      <c r="A410" t="s">
        <v>58</v>
      </c>
      <c r="E410" s="35" t="s">
        <v>632</v>
      </c>
    </row>
    <row r="411" spans="1:16" ht="25.5">
      <c r="A411" s="25" t="s">
        <v>47</v>
      </c>
      <c r="B411" s="29" t="s">
        <v>390</v>
      </c>
      <c r="C411" s="29" t="s">
        <v>634</v>
      </c>
      <c r="D411" s="25" t="s">
        <v>70</v>
      </c>
      <c r="E411" s="30" t="s">
        <v>635</v>
      </c>
      <c r="F411" s="31" t="s">
        <v>84</v>
      </c>
      <c r="G411" s="32">
        <v>242.37</v>
      </c>
      <c r="H411" s="33">
        <v>0</v>
      </c>
      <c r="I411" s="33">
        <f>ROUND(ROUND(H411,2)*ROUND(G411,3),2)</f>
      </c>
      <c r="J411" s="31" t="s">
        <v>53</v>
      </c>
      <c r="O411">
        <f>(I411*21)/100</f>
      </c>
      <c r="P411" t="s">
        <v>23</v>
      </c>
    </row>
    <row r="412" spans="1:5" ht="89.25">
      <c r="A412" s="34" t="s">
        <v>54</v>
      </c>
      <c r="E412" s="35" t="s">
        <v>1109</v>
      </c>
    </row>
    <row r="413" spans="1:5" ht="25.5">
      <c r="A413" s="36" t="s">
        <v>56</v>
      </c>
      <c r="E413" s="37" t="s">
        <v>1110</v>
      </c>
    </row>
    <row r="414" spans="1:5" ht="191.25">
      <c r="A414" t="s">
        <v>58</v>
      </c>
      <c r="E414" s="35" t="s">
        <v>632</v>
      </c>
    </row>
    <row r="415" spans="1:16" ht="12.75">
      <c r="A415" s="25" t="s">
        <v>47</v>
      </c>
      <c r="B415" s="29" t="s">
        <v>419</v>
      </c>
      <c r="C415" s="29" t="s">
        <v>639</v>
      </c>
      <c r="D415" s="25" t="s">
        <v>70</v>
      </c>
      <c r="E415" s="30" t="s">
        <v>640</v>
      </c>
      <c r="F415" s="31" t="s">
        <v>84</v>
      </c>
      <c r="G415" s="32">
        <v>172.8</v>
      </c>
      <c r="H415" s="33">
        <v>0</v>
      </c>
      <c r="I415" s="33">
        <f>ROUND(ROUND(H415,2)*ROUND(G415,3),2)</f>
      </c>
      <c r="J415" s="31" t="s">
        <v>53</v>
      </c>
      <c r="O415">
        <f>(I415*21)/100</f>
      </c>
      <c r="P415" t="s">
        <v>23</v>
      </c>
    </row>
    <row r="416" spans="1:5" ht="51">
      <c r="A416" s="34" t="s">
        <v>54</v>
      </c>
      <c r="E416" s="35" t="s">
        <v>1111</v>
      </c>
    </row>
    <row r="417" spans="1:5" ht="12.75">
      <c r="A417" s="36" t="s">
        <v>56</v>
      </c>
      <c r="E417" s="37" t="s">
        <v>1112</v>
      </c>
    </row>
    <row r="418" spans="1:5" ht="191.25">
      <c r="A418" t="s">
        <v>58</v>
      </c>
      <c r="E418" s="35" t="s">
        <v>632</v>
      </c>
    </row>
    <row r="419" spans="1:16" ht="12.75">
      <c r="A419" s="25" t="s">
        <v>47</v>
      </c>
      <c r="B419" s="29" t="s">
        <v>385</v>
      </c>
      <c r="C419" s="29" t="s">
        <v>644</v>
      </c>
      <c r="D419" s="25" t="s">
        <v>70</v>
      </c>
      <c r="E419" s="30" t="s">
        <v>645</v>
      </c>
      <c r="F419" s="31" t="s">
        <v>84</v>
      </c>
      <c r="G419" s="32">
        <v>38.85</v>
      </c>
      <c r="H419" s="33">
        <v>0</v>
      </c>
      <c r="I419" s="33">
        <f>ROUND(ROUND(H419,2)*ROUND(G419,3),2)</f>
      </c>
      <c r="J419" s="31" t="s">
        <v>53</v>
      </c>
      <c r="O419">
        <f>(I419*21)/100</f>
      </c>
      <c r="P419" t="s">
        <v>23</v>
      </c>
    </row>
    <row r="420" spans="1:5" ht="51">
      <c r="A420" s="34" t="s">
        <v>54</v>
      </c>
      <c r="E420" s="35" t="s">
        <v>1113</v>
      </c>
    </row>
    <row r="421" spans="1:5" ht="12.75">
      <c r="A421" s="36" t="s">
        <v>56</v>
      </c>
      <c r="E421" s="37" t="s">
        <v>1114</v>
      </c>
    </row>
    <row r="422" spans="1:5" ht="38.25">
      <c r="A422" t="s">
        <v>58</v>
      </c>
      <c r="E422" s="35" t="s">
        <v>648</v>
      </c>
    </row>
    <row r="423" spans="1:16" ht="12.75">
      <c r="A423" s="25" t="s">
        <v>47</v>
      </c>
      <c r="B423" s="29" t="s">
        <v>455</v>
      </c>
      <c r="C423" s="29" t="s">
        <v>650</v>
      </c>
      <c r="D423" s="25" t="s">
        <v>70</v>
      </c>
      <c r="E423" s="30" t="s">
        <v>651</v>
      </c>
      <c r="F423" s="31" t="s">
        <v>84</v>
      </c>
      <c r="G423" s="32">
        <v>119.04</v>
      </c>
      <c r="H423" s="33">
        <v>0</v>
      </c>
      <c r="I423" s="33">
        <f>ROUND(ROUND(H423,2)*ROUND(G423,3),2)</f>
      </c>
      <c r="J423" s="31" t="s">
        <v>53</v>
      </c>
      <c r="O423">
        <f>(I423*21)/100</f>
      </c>
      <c r="P423" t="s">
        <v>23</v>
      </c>
    </row>
    <row r="424" spans="1:5" ht="38.25">
      <c r="A424" s="34" t="s">
        <v>54</v>
      </c>
      <c r="E424" s="35" t="s">
        <v>1115</v>
      </c>
    </row>
    <row r="425" spans="1:5" ht="12.75">
      <c r="A425" s="36" t="s">
        <v>56</v>
      </c>
      <c r="E425" s="37" t="s">
        <v>1116</v>
      </c>
    </row>
    <row r="426" spans="1:5" ht="38.25">
      <c r="A426" t="s">
        <v>58</v>
      </c>
      <c r="E426" s="35" t="s">
        <v>648</v>
      </c>
    </row>
    <row r="427" spans="1:16" ht="12.75">
      <c r="A427" s="25" t="s">
        <v>47</v>
      </c>
      <c r="B427" s="29" t="s">
        <v>450</v>
      </c>
      <c r="C427" s="29" t="s">
        <v>655</v>
      </c>
      <c r="D427" s="25" t="s">
        <v>50</v>
      </c>
      <c r="E427" s="30" t="s">
        <v>656</v>
      </c>
      <c r="F427" s="31" t="s">
        <v>84</v>
      </c>
      <c r="G427" s="32">
        <v>260.18</v>
      </c>
      <c r="H427" s="33">
        <v>0</v>
      </c>
      <c r="I427" s="33">
        <f>ROUND(ROUND(H427,2)*ROUND(G427,3),2)</f>
      </c>
      <c r="J427" s="31" t="s">
        <v>53</v>
      </c>
      <c r="O427">
        <f>(I427*21)/100</f>
      </c>
      <c r="P427" t="s">
        <v>23</v>
      </c>
    </row>
    <row r="428" spans="1:5" ht="89.25">
      <c r="A428" s="34" t="s">
        <v>54</v>
      </c>
      <c r="E428" s="35" t="s">
        <v>1117</v>
      </c>
    </row>
    <row r="429" spans="1:5" ht="25.5">
      <c r="A429" s="36" t="s">
        <v>56</v>
      </c>
      <c r="E429" s="37" t="s">
        <v>1118</v>
      </c>
    </row>
    <row r="430" spans="1:5" ht="38.25">
      <c r="A430" t="s">
        <v>58</v>
      </c>
      <c r="E430" s="35" t="s">
        <v>648</v>
      </c>
    </row>
    <row r="431" spans="1:16" ht="12.75">
      <c r="A431" s="25" t="s">
        <v>47</v>
      </c>
      <c r="B431" s="29" t="s">
        <v>410</v>
      </c>
      <c r="C431" s="29" t="s">
        <v>655</v>
      </c>
      <c r="D431" s="25" t="s">
        <v>61</v>
      </c>
      <c r="E431" s="30" t="s">
        <v>656</v>
      </c>
      <c r="F431" s="31" t="s">
        <v>84</v>
      </c>
      <c r="G431" s="32">
        <v>345.6</v>
      </c>
      <c r="H431" s="33">
        <v>0</v>
      </c>
      <c r="I431" s="33">
        <f>ROUND(ROUND(H431,2)*ROUND(G431,3),2)</f>
      </c>
      <c r="J431" s="31" t="s">
        <v>53</v>
      </c>
      <c r="O431">
        <f>(I431*21)/100</f>
      </c>
      <c r="P431" t="s">
        <v>23</v>
      </c>
    </row>
    <row r="432" spans="1:5" ht="38.25">
      <c r="A432" s="34" t="s">
        <v>54</v>
      </c>
      <c r="E432" s="35" t="s">
        <v>1119</v>
      </c>
    </row>
    <row r="433" spans="1:5" ht="12.75">
      <c r="A433" s="36" t="s">
        <v>56</v>
      </c>
      <c r="E433" s="37" t="s">
        <v>1120</v>
      </c>
    </row>
    <row r="434" spans="1:5" ht="38.25">
      <c r="A434" t="s">
        <v>58</v>
      </c>
      <c r="E434" s="35" t="s">
        <v>648</v>
      </c>
    </row>
    <row r="435" spans="1:16" ht="12.75">
      <c r="A435" s="25" t="s">
        <v>47</v>
      </c>
      <c r="B435" s="29" t="s">
        <v>633</v>
      </c>
      <c r="C435" s="29" t="s">
        <v>663</v>
      </c>
      <c r="D435" s="25" t="s">
        <v>70</v>
      </c>
      <c r="E435" s="30" t="s">
        <v>664</v>
      </c>
      <c r="F435" s="31" t="s">
        <v>84</v>
      </c>
      <c r="G435" s="32">
        <v>57.35</v>
      </c>
      <c r="H435" s="33">
        <v>0</v>
      </c>
      <c r="I435" s="33">
        <f>ROUND(ROUND(H435,2)*ROUND(G435,3),2)</f>
      </c>
      <c r="J435" s="31" t="s">
        <v>53</v>
      </c>
      <c r="O435">
        <f>(I435*21)/100</f>
      </c>
      <c r="P435" t="s">
        <v>23</v>
      </c>
    </row>
    <row r="436" spans="1:5" ht="38.25">
      <c r="A436" s="34" t="s">
        <v>54</v>
      </c>
      <c r="E436" s="35" t="s">
        <v>1121</v>
      </c>
    </row>
    <row r="437" spans="1:5" ht="12.75">
      <c r="A437" s="36" t="s">
        <v>56</v>
      </c>
      <c r="E437" s="37" t="s">
        <v>1122</v>
      </c>
    </row>
    <row r="438" spans="1:5" ht="51">
      <c r="A438" t="s">
        <v>58</v>
      </c>
      <c r="E438" s="35" t="s">
        <v>667</v>
      </c>
    </row>
    <row r="439" spans="1:16" ht="12.75">
      <c r="A439" s="25" t="s">
        <v>47</v>
      </c>
      <c r="B439" s="29" t="s">
        <v>548</v>
      </c>
      <c r="C439" s="29" t="s">
        <v>663</v>
      </c>
      <c r="D439" s="25" t="s">
        <v>61</v>
      </c>
      <c r="E439" s="30" t="s">
        <v>664</v>
      </c>
      <c r="F439" s="31" t="s">
        <v>84</v>
      </c>
      <c r="G439" s="32">
        <v>53.843</v>
      </c>
      <c r="H439" s="33">
        <v>0</v>
      </c>
      <c r="I439" s="33">
        <f>ROUND(ROUND(H439,2)*ROUND(G439,3),2)</f>
      </c>
      <c r="J439" s="31" t="s">
        <v>53</v>
      </c>
      <c r="O439">
        <f>(I439*21)/100</f>
      </c>
      <c r="P439" t="s">
        <v>23</v>
      </c>
    </row>
    <row r="440" spans="1:5" ht="63.75">
      <c r="A440" s="34" t="s">
        <v>54</v>
      </c>
      <c r="E440" s="35" t="s">
        <v>1123</v>
      </c>
    </row>
    <row r="441" spans="1:5" ht="12.75">
      <c r="A441" s="36" t="s">
        <v>56</v>
      </c>
      <c r="E441" s="37" t="s">
        <v>1124</v>
      </c>
    </row>
    <row r="442" spans="1:5" ht="51">
      <c r="A442" t="s">
        <v>58</v>
      </c>
      <c r="E442" s="35" t="s">
        <v>667</v>
      </c>
    </row>
    <row r="443" spans="1:18" ht="12.75" customHeight="1">
      <c r="A443" s="6" t="s">
        <v>45</v>
      </c>
      <c r="B443" s="6"/>
      <c r="C443" s="39" t="s">
        <v>674</v>
      </c>
      <c r="D443" s="6"/>
      <c r="E443" s="27" t="s">
        <v>675</v>
      </c>
      <c r="F443" s="6"/>
      <c r="G443" s="6"/>
      <c r="H443" s="6"/>
      <c r="I443" s="40">
        <f>0+Q443</f>
      </c>
      <c r="J443" s="6"/>
      <c r="O443">
        <f>0+R443</f>
      </c>
      <c r="Q443">
        <f>0+I444+I448+I452+I456+I460+I464+I468+I472+I476</f>
      </c>
      <c r="R443">
        <f>0+O444+O448+O452+O456+O460+O464+O468+O472+O476</f>
      </c>
    </row>
    <row r="444" spans="1:16" ht="12.75">
      <c r="A444" s="25" t="s">
        <v>47</v>
      </c>
      <c r="B444" s="29" t="s">
        <v>638</v>
      </c>
      <c r="C444" s="29" t="s">
        <v>677</v>
      </c>
      <c r="D444" s="25" t="s">
        <v>70</v>
      </c>
      <c r="E444" s="30" t="s">
        <v>678</v>
      </c>
      <c r="F444" s="31" t="s">
        <v>153</v>
      </c>
      <c r="G444" s="32">
        <v>7.9</v>
      </c>
      <c r="H444" s="33">
        <v>0</v>
      </c>
      <c r="I444" s="33">
        <f>ROUND(ROUND(H444,2)*ROUND(G444,3),2)</f>
      </c>
      <c r="J444" s="31" t="s">
        <v>53</v>
      </c>
      <c r="O444">
        <f>(I444*21)/100</f>
      </c>
      <c r="P444" t="s">
        <v>23</v>
      </c>
    </row>
    <row r="445" spans="1:5" ht="63.75">
      <c r="A445" s="34" t="s">
        <v>54</v>
      </c>
      <c r="E445" s="35" t="s">
        <v>1125</v>
      </c>
    </row>
    <row r="446" spans="1:5" ht="12.75">
      <c r="A446" s="36" t="s">
        <v>56</v>
      </c>
      <c r="E446" s="37" t="s">
        <v>1126</v>
      </c>
    </row>
    <row r="447" spans="1:5" ht="255">
      <c r="A447" t="s">
        <v>58</v>
      </c>
      <c r="E447" s="35" t="s">
        <v>681</v>
      </c>
    </row>
    <row r="448" spans="1:16" ht="12.75">
      <c r="A448" s="25" t="s">
        <v>47</v>
      </c>
      <c r="B448" s="29" t="s">
        <v>627</v>
      </c>
      <c r="C448" s="29" t="s">
        <v>683</v>
      </c>
      <c r="D448" s="25" t="s">
        <v>70</v>
      </c>
      <c r="E448" s="30" t="s">
        <v>684</v>
      </c>
      <c r="F448" s="31" t="s">
        <v>153</v>
      </c>
      <c r="G448" s="32">
        <v>40.4</v>
      </c>
      <c r="H448" s="33">
        <v>0</v>
      </c>
      <c r="I448" s="33">
        <f>ROUND(ROUND(H448,2)*ROUND(G448,3),2)</f>
      </c>
      <c r="J448" s="31" t="s">
        <v>53</v>
      </c>
      <c r="O448">
        <f>(I448*21)/100</f>
      </c>
      <c r="P448" t="s">
        <v>23</v>
      </c>
    </row>
    <row r="449" spans="1:5" ht="63.75">
      <c r="A449" s="34" t="s">
        <v>54</v>
      </c>
      <c r="E449" s="35" t="s">
        <v>1127</v>
      </c>
    </row>
    <row r="450" spans="1:5" ht="12.75">
      <c r="A450" s="36" t="s">
        <v>56</v>
      </c>
      <c r="E450" s="37" t="s">
        <v>1128</v>
      </c>
    </row>
    <row r="451" spans="1:5" ht="242.25">
      <c r="A451" t="s">
        <v>58</v>
      </c>
      <c r="E451" s="35" t="s">
        <v>687</v>
      </c>
    </row>
    <row r="452" spans="1:16" ht="12.75">
      <c r="A452" s="25" t="s">
        <v>47</v>
      </c>
      <c r="B452" s="29" t="s">
        <v>434</v>
      </c>
      <c r="C452" s="29" t="s">
        <v>689</v>
      </c>
      <c r="D452" s="25" t="s">
        <v>70</v>
      </c>
      <c r="E452" s="30" t="s">
        <v>690</v>
      </c>
      <c r="F452" s="31" t="s">
        <v>153</v>
      </c>
      <c r="G452" s="32">
        <v>11</v>
      </c>
      <c r="H452" s="33">
        <v>0</v>
      </c>
      <c r="I452" s="33">
        <f>ROUND(ROUND(H452,2)*ROUND(G452,3),2)</f>
      </c>
      <c r="J452" s="31" t="s">
        <v>53</v>
      </c>
      <c r="O452">
        <f>(I452*21)/100</f>
      </c>
      <c r="P452" t="s">
        <v>23</v>
      </c>
    </row>
    <row r="453" spans="1:5" ht="51">
      <c r="A453" s="34" t="s">
        <v>54</v>
      </c>
      <c r="E453" s="35" t="s">
        <v>1129</v>
      </c>
    </row>
    <row r="454" spans="1:5" ht="12.75">
      <c r="A454" s="36" t="s">
        <v>56</v>
      </c>
      <c r="E454" s="37" t="s">
        <v>1130</v>
      </c>
    </row>
    <row r="455" spans="1:5" ht="242.25">
      <c r="A455" t="s">
        <v>58</v>
      </c>
      <c r="E455" s="35" t="s">
        <v>693</v>
      </c>
    </row>
    <row r="456" spans="1:16" ht="12.75">
      <c r="A456" s="25" t="s">
        <v>47</v>
      </c>
      <c r="B456" s="29" t="s">
        <v>241</v>
      </c>
      <c r="C456" s="29" t="s">
        <v>695</v>
      </c>
      <c r="D456" s="25" t="s">
        <v>50</v>
      </c>
      <c r="E456" s="30" t="s">
        <v>696</v>
      </c>
      <c r="F456" s="31" t="s">
        <v>153</v>
      </c>
      <c r="G456" s="32">
        <v>3</v>
      </c>
      <c r="H456" s="33">
        <v>0</v>
      </c>
      <c r="I456" s="33">
        <f>ROUND(ROUND(H456,2)*ROUND(G456,3),2)</f>
      </c>
      <c r="J456" s="31" t="s">
        <v>53</v>
      </c>
      <c r="O456">
        <f>(I456*21)/100</f>
      </c>
      <c r="P456" t="s">
        <v>23</v>
      </c>
    </row>
    <row r="457" spans="1:5" ht="51">
      <c r="A457" s="34" t="s">
        <v>54</v>
      </c>
      <c r="E457" s="35" t="s">
        <v>697</v>
      </c>
    </row>
    <row r="458" spans="1:5" ht="12.75">
      <c r="A458" s="36" t="s">
        <v>56</v>
      </c>
      <c r="E458" s="37" t="s">
        <v>698</v>
      </c>
    </row>
    <row r="459" spans="1:5" ht="242.25">
      <c r="A459" t="s">
        <v>58</v>
      </c>
      <c r="E459" s="35" t="s">
        <v>693</v>
      </c>
    </row>
    <row r="460" spans="1:16" ht="12.75">
      <c r="A460" s="25" t="s">
        <v>47</v>
      </c>
      <c r="B460" s="29" t="s">
        <v>654</v>
      </c>
      <c r="C460" s="29" t="s">
        <v>695</v>
      </c>
      <c r="D460" s="25" t="s">
        <v>61</v>
      </c>
      <c r="E460" s="30" t="s">
        <v>696</v>
      </c>
      <c r="F460" s="31" t="s">
        <v>153</v>
      </c>
      <c r="G460" s="32">
        <v>38</v>
      </c>
      <c r="H460" s="33">
        <v>0</v>
      </c>
      <c r="I460" s="33">
        <f>ROUND(ROUND(H460,2)*ROUND(G460,3),2)</f>
      </c>
      <c r="J460" s="31" t="s">
        <v>53</v>
      </c>
      <c r="O460">
        <f>(I460*21)/100</f>
      </c>
      <c r="P460" t="s">
        <v>23</v>
      </c>
    </row>
    <row r="461" spans="1:5" ht="38.25">
      <c r="A461" s="34" t="s">
        <v>54</v>
      </c>
      <c r="E461" s="35" t="s">
        <v>1131</v>
      </c>
    </row>
    <row r="462" spans="1:5" ht="12.75">
      <c r="A462" s="36" t="s">
        <v>56</v>
      </c>
      <c r="E462" s="37" t="s">
        <v>1132</v>
      </c>
    </row>
    <row r="463" spans="1:5" ht="242.25">
      <c r="A463" t="s">
        <v>58</v>
      </c>
      <c r="E463" s="35" t="s">
        <v>693</v>
      </c>
    </row>
    <row r="464" spans="1:16" ht="12.75">
      <c r="A464" s="25" t="s">
        <v>47</v>
      </c>
      <c r="B464" s="29" t="s">
        <v>682</v>
      </c>
      <c r="C464" s="29" t="s">
        <v>703</v>
      </c>
      <c r="D464" s="25" t="s">
        <v>70</v>
      </c>
      <c r="E464" s="30" t="s">
        <v>704</v>
      </c>
      <c r="F464" s="31" t="s">
        <v>72</v>
      </c>
      <c r="G464" s="32">
        <v>2</v>
      </c>
      <c r="H464" s="33">
        <v>0</v>
      </c>
      <c r="I464" s="33">
        <f>ROUND(ROUND(H464,2)*ROUND(G464,3),2)</f>
      </c>
      <c r="J464" s="31" t="s">
        <v>53</v>
      </c>
      <c r="O464">
        <f>(I464*21)/100</f>
      </c>
      <c r="P464" t="s">
        <v>23</v>
      </c>
    </row>
    <row r="465" spans="1:5" ht="63.75">
      <c r="A465" s="34" t="s">
        <v>54</v>
      </c>
      <c r="E465" s="35" t="s">
        <v>1133</v>
      </c>
    </row>
    <row r="466" spans="1:5" ht="12.75">
      <c r="A466" s="36" t="s">
        <v>56</v>
      </c>
      <c r="E466" s="37" t="s">
        <v>95</v>
      </c>
    </row>
    <row r="467" spans="1:5" ht="76.5">
      <c r="A467" t="s">
        <v>58</v>
      </c>
      <c r="E467" s="35" t="s">
        <v>706</v>
      </c>
    </row>
    <row r="468" spans="1:16" ht="12.75">
      <c r="A468" s="25" t="s">
        <v>47</v>
      </c>
      <c r="B468" s="29" t="s">
        <v>316</v>
      </c>
      <c r="C468" s="29" t="s">
        <v>708</v>
      </c>
      <c r="D468" s="25" t="s">
        <v>70</v>
      </c>
      <c r="E468" s="30" t="s">
        <v>709</v>
      </c>
      <c r="F468" s="31" t="s">
        <v>72</v>
      </c>
      <c r="G468" s="32">
        <v>1</v>
      </c>
      <c r="H468" s="33">
        <v>0</v>
      </c>
      <c r="I468" s="33">
        <f>ROUND(ROUND(H468,2)*ROUND(G468,3),2)</f>
      </c>
      <c r="J468" s="31" t="s">
        <v>53</v>
      </c>
      <c r="O468">
        <f>(I468*21)/100</f>
      </c>
      <c r="P468" t="s">
        <v>23</v>
      </c>
    </row>
    <row r="469" spans="1:5" ht="63.75">
      <c r="A469" s="34" t="s">
        <v>54</v>
      </c>
      <c r="E469" s="35" t="s">
        <v>1134</v>
      </c>
    </row>
    <row r="470" spans="1:5" ht="12.75">
      <c r="A470" s="36" t="s">
        <v>56</v>
      </c>
      <c r="E470" s="37" t="s">
        <v>74</v>
      </c>
    </row>
    <row r="471" spans="1:5" ht="25.5">
      <c r="A471" t="s">
        <v>58</v>
      </c>
      <c r="E471" s="35" t="s">
        <v>711</v>
      </c>
    </row>
    <row r="472" spans="1:16" ht="12.75">
      <c r="A472" s="25" t="s">
        <v>47</v>
      </c>
      <c r="B472" s="29" t="s">
        <v>620</v>
      </c>
      <c r="C472" s="29" t="s">
        <v>713</v>
      </c>
      <c r="D472" s="25" t="s">
        <v>70</v>
      </c>
      <c r="E472" s="30" t="s">
        <v>714</v>
      </c>
      <c r="F472" s="31" t="s">
        <v>72</v>
      </c>
      <c r="G472" s="32">
        <v>4</v>
      </c>
      <c r="H472" s="33">
        <v>0</v>
      </c>
      <c r="I472" s="33">
        <f>ROUND(ROUND(H472,2)*ROUND(G472,3),2)</f>
      </c>
      <c r="J472" s="31" t="s">
        <v>53</v>
      </c>
      <c r="O472">
        <f>(I472*21)/100</f>
      </c>
      <c r="P472" t="s">
        <v>23</v>
      </c>
    </row>
    <row r="473" spans="1:5" ht="51">
      <c r="A473" s="34" t="s">
        <v>54</v>
      </c>
      <c r="E473" s="35" t="s">
        <v>1135</v>
      </c>
    </row>
    <row r="474" spans="1:5" ht="12.75">
      <c r="A474" s="36" t="s">
        <v>56</v>
      </c>
      <c r="E474" s="37" t="s">
        <v>716</v>
      </c>
    </row>
    <row r="475" spans="1:5" ht="38.25">
      <c r="A475" t="s">
        <v>58</v>
      </c>
      <c r="E475" s="35" t="s">
        <v>717</v>
      </c>
    </row>
    <row r="476" spans="1:16" ht="12.75">
      <c r="A476" s="25" t="s">
        <v>47</v>
      </c>
      <c r="B476" s="29" t="s">
        <v>587</v>
      </c>
      <c r="C476" s="29" t="s">
        <v>1136</v>
      </c>
      <c r="D476" s="25" t="s">
        <v>70</v>
      </c>
      <c r="E476" s="30" t="s">
        <v>1137</v>
      </c>
      <c r="F476" s="31" t="s">
        <v>72</v>
      </c>
      <c r="G476" s="32">
        <v>1</v>
      </c>
      <c r="H476" s="33">
        <v>0</v>
      </c>
      <c r="I476" s="33">
        <f>ROUND(ROUND(H476,2)*ROUND(G476,3),2)</f>
      </c>
      <c r="J476" s="31" t="s">
        <v>53</v>
      </c>
      <c r="O476">
        <f>(I476*21)/100</f>
      </c>
      <c r="P476" t="s">
        <v>23</v>
      </c>
    </row>
    <row r="477" spans="1:5" ht="38.25">
      <c r="A477" s="34" t="s">
        <v>54</v>
      </c>
      <c r="E477" s="35" t="s">
        <v>1138</v>
      </c>
    </row>
    <row r="478" spans="1:5" ht="12.75">
      <c r="A478" s="36" t="s">
        <v>56</v>
      </c>
      <c r="E478" s="37" t="s">
        <v>74</v>
      </c>
    </row>
    <row r="479" spans="1:5" ht="25.5">
      <c r="A479" t="s">
        <v>58</v>
      </c>
      <c r="E479" s="35" t="s">
        <v>1139</v>
      </c>
    </row>
    <row r="480" spans="1:18" ht="12.75" customHeight="1">
      <c r="A480" s="6" t="s">
        <v>45</v>
      </c>
      <c r="B480" s="6"/>
      <c r="C480" s="39" t="s">
        <v>40</v>
      </c>
      <c r="D480" s="6"/>
      <c r="E480" s="27" t="s">
        <v>718</v>
      </c>
      <c r="F480" s="6"/>
      <c r="G480" s="6"/>
      <c r="H480" s="6"/>
      <c r="I480" s="40">
        <f>0+Q480</f>
      </c>
      <c r="J480" s="6"/>
      <c r="O480">
        <f>0+R480</f>
      </c>
      <c r="Q480">
        <f>0+I481+I485+I489+I493+I497+I501+I505+I509+I513+I517+I521+I525+I529+I533+I537+I541+I545+I549+I553+I557+I561+I565+I569+I573+I577+I581+I585+I589+I593+I597+I601+I605+I609</f>
      </c>
      <c r="R480">
        <f>0+O481+O485+O489+O493+O497+O501+O505+O509+O513+O517+O521+O525+O529+O533+O537+O541+O545+O549+O553+O557+O561+O565+O569+O573+O577+O581+O585+O589+O593+O597+O601+O605+O609</f>
      </c>
    </row>
    <row r="481" spans="1:16" ht="12.75">
      <c r="A481" s="25" t="s">
        <v>47</v>
      </c>
      <c r="B481" s="29" t="s">
        <v>699</v>
      </c>
      <c r="C481" s="29" t="s">
        <v>720</v>
      </c>
      <c r="D481" s="25" t="s">
        <v>70</v>
      </c>
      <c r="E481" s="30" t="s">
        <v>721</v>
      </c>
      <c r="F481" s="31" t="s">
        <v>153</v>
      </c>
      <c r="G481" s="32">
        <v>16.272</v>
      </c>
      <c r="H481" s="33">
        <v>0</v>
      </c>
      <c r="I481" s="33">
        <f>ROUND(ROUND(H481,2)*ROUND(G481,3),2)</f>
      </c>
      <c r="J481" s="31" t="s">
        <v>53</v>
      </c>
      <c r="O481">
        <f>(I481*21)/100</f>
      </c>
      <c r="P481" t="s">
        <v>23</v>
      </c>
    </row>
    <row r="482" spans="1:5" ht="369.75">
      <c r="A482" s="34" t="s">
        <v>54</v>
      </c>
      <c r="E482" s="35" t="s">
        <v>1140</v>
      </c>
    </row>
    <row r="483" spans="1:5" ht="12.75">
      <c r="A483" s="36" t="s">
        <v>56</v>
      </c>
      <c r="E483" s="37" t="s">
        <v>1141</v>
      </c>
    </row>
    <row r="484" spans="1:5" ht="63.75">
      <c r="A484" t="s">
        <v>58</v>
      </c>
      <c r="E484" s="35" t="s">
        <v>724</v>
      </c>
    </row>
    <row r="485" spans="1:16" ht="12.75">
      <c r="A485" s="25" t="s">
        <v>47</v>
      </c>
      <c r="B485" s="29" t="s">
        <v>662</v>
      </c>
      <c r="C485" s="29" t="s">
        <v>726</v>
      </c>
      <c r="D485" s="25" t="s">
        <v>70</v>
      </c>
      <c r="E485" s="30" t="s">
        <v>727</v>
      </c>
      <c r="F485" s="31" t="s">
        <v>153</v>
      </c>
      <c r="G485" s="32">
        <v>36.2</v>
      </c>
      <c r="H485" s="33">
        <v>0</v>
      </c>
      <c r="I485" s="33">
        <f>ROUND(ROUND(H485,2)*ROUND(G485,3),2)</f>
      </c>
      <c r="J485" s="31" t="s">
        <v>53</v>
      </c>
      <c r="O485">
        <f>(I485*21)/100</f>
      </c>
      <c r="P485" t="s">
        <v>23</v>
      </c>
    </row>
    <row r="486" spans="1:5" ht="369.75">
      <c r="A486" s="34" t="s">
        <v>54</v>
      </c>
      <c r="E486" s="35" t="s">
        <v>1142</v>
      </c>
    </row>
    <row r="487" spans="1:5" ht="12.75">
      <c r="A487" s="36" t="s">
        <v>56</v>
      </c>
      <c r="E487" s="37" t="s">
        <v>1143</v>
      </c>
    </row>
    <row r="488" spans="1:5" ht="63.75">
      <c r="A488" t="s">
        <v>58</v>
      </c>
      <c r="E488" s="35" t="s">
        <v>724</v>
      </c>
    </row>
    <row r="489" spans="1:16" ht="25.5">
      <c r="A489" s="25" t="s">
        <v>47</v>
      </c>
      <c r="B489" s="29" t="s">
        <v>337</v>
      </c>
      <c r="C489" s="29" t="s">
        <v>731</v>
      </c>
      <c r="D489" s="25" t="s">
        <v>70</v>
      </c>
      <c r="E489" s="30" t="s">
        <v>732</v>
      </c>
      <c r="F489" s="31" t="s">
        <v>153</v>
      </c>
      <c r="G489" s="32">
        <v>28</v>
      </c>
      <c r="H489" s="33">
        <v>0</v>
      </c>
      <c r="I489" s="33">
        <f>ROUND(ROUND(H489,2)*ROUND(G489,3),2)</f>
      </c>
      <c r="J489" s="31" t="s">
        <v>53</v>
      </c>
      <c r="O489">
        <f>(I489*21)/100</f>
      </c>
      <c r="P489" t="s">
        <v>23</v>
      </c>
    </row>
    <row r="490" spans="1:5" ht="38.25">
      <c r="A490" s="34" t="s">
        <v>54</v>
      </c>
      <c r="E490" s="35" t="s">
        <v>733</v>
      </c>
    </row>
    <row r="491" spans="1:5" ht="12.75">
      <c r="A491" s="36" t="s">
        <v>56</v>
      </c>
      <c r="E491" s="37" t="s">
        <v>734</v>
      </c>
    </row>
    <row r="492" spans="1:5" ht="76.5">
      <c r="A492" t="s">
        <v>58</v>
      </c>
      <c r="E492" s="35" t="s">
        <v>735</v>
      </c>
    </row>
    <row r="493" spans="1:16" ht="12.75">
      <c r="A493" s="25" t="s">
        <v>47</v>
      </c>
      <c r="B493" s="29" t="s">
        <v>346</v>
      </c>
      <c r="C493" s="29" t="s">
        <v>737</v>
      </c>
      <c r="D493" s="25" t="s">
        <v>70</v>
      </c>
      <c r="E493" s="30" t="s">
        <v>738</v>
      </c>
      <c r="F493" s="31" t="s">
        <v>153</v>
      </c>
      <c r="G493" s="32">
        <v>28</v>
      </c>
      <c r="H493" s="33">
        <v>0</v>
      </c>
      <c r="I493" s="33">
        <f>ROUND(ROUND(H493,2)*ROUND(G493,3),2)</f>
      </c>
      <c r="J493" s="31" t="s">
        <v>53</v>
      </c>
      <c r="O493">
        <f>(I493*21)/100</f>
      </c>
      <c r="P493" t="s">
        <v>23</v>
      </c>
    </row>
    <row r="494" spans="1:5" ht="38.25">
      <c r="A494" s="34" t="s">
        <v>54</v>
      </c>
      <c r="E494" s="35" t="s">
        <v>739</v>
      </c>
    </row>
    <row r="495" spans="1:5" ht="12.75">
      <c r="A495" s="36" t="s">
        <v>56</v>
      </c>
      <c r="E495" s="37" t="s">
        <v>734</v>
      </c>
    </row>
    <row r="496" spans="1:5" ht="38.25">
      <c r="A496" t="s">
        <v>58</v>
      </c>
      <c r="E496" s="35" t="s">
        <v>740</v>
      </c>
    </row>
    <row r="497" spans="1:16" ht="12.75">
      <c r="A497" s="25" t="s">
        <v>47</v>
      </c>
      <c r="B497" s="29" t="s">
        <v>379</v>
      </c>
      <c r="C497" s="29" t="s">
        <v>742</v>
      </c>
      <c r="D497" s="25" t="s">
        <v>70</v>
      </c>
      <c r="E497" s="30" t="s">
        <v>743</v>
      </c>
      <c r="F497" s="31" t="s">
        <v>744</v>
      </c>
      <c r="G497" s="32">
        <v>4200</v>
      </c>
      <c r="H497" s="33">
        <v>0</v>
      </c>
      <c r="I497" s="33">
        <f>ROUND(ROUND(H497,2)*ROUND(G497,3),2)</f>
      </c>
      <c r="J497" s="31" t="s">
        <v>53</v>
      </c>
      <c r="O497">
        <f>(I497*21)/100</f>
      </c>
      <c r="P497" t="s">
        <v>23</v>
      </c>
    </row>
    <row r="498" spans="1:5" ht="38.25">
      <c r="A498" s="34" t="s">
        <v>54</v>
      </c>
      <c r="E498" s="35" t="s">
        <v>745</v>
      </c>
    </row>
    <row r="499" spans="1:5" ht="12.75">
      <c r="A499" s="36" t="s">
        <v>56</v>
      </c>
      <c r="E499" s="37" t="s">
        <v>746</v>
      </c>
    </row>
    <row r="500" spans="1:5" ht="25.5">
      <c r="A500" t="s">
        <v>58</v>
      </c>
      <c r="E500" s="35" t="s">
        <v>747</v>
      </c>
    </row>
    <row r="501" spans="1:16" ht="12.75">
      <c r="A501" s="25" t="s">
        <v>47</v>
      </c>
      <c r="B501" s="29" t="s">
        <v>869</v>
      </c>
      <c r="C501" s="29" t="s">
        <v>749</v>
      </c>
      <c r="D501" s="25" t="s">
        <v>70</v>
      </c>
      <c r="E501" s="30" t="s">
        <v>750</v>
      </c>
      <c r="F501" s="31" t="s">
        <v>72</v>
      </c>
      <c r="G501" s="32">
        <v>12</v>
      </c>
      <c r="H501" s="33">
        <v>0</v>
      </c>
      <c r="I501" s="33">
        <f>ROUND(ROUND(H501,2)*ROUND(G501,3),2)</f>
      </c>
      <c r="J501" s="31" t="s">
        <v>53</v>
      </c>
      <c r="O501">
        <f>(I501*21)/100</f>
      </c>
      <c r="P501" t="s">
        <v>23</v>
      </c>
    </row>
    <row r="502" spans="1:5" ht="51">
      <c r="A502" s="34" t="s">
        <v>54</v>
      </c>
      <c r="E502" s="35" t="s">
        <v>751</v>
      </c>
    </row>
    <row r="503" spans="1:5" ht="12.75">
      <c r="A503" s="36" t="s">
        <v>56</v>
      </c>
      <c r="E503" s="37" t="s">
        <v>752</v>
      </c>
    </row>
    <row r="504" spans="1:5" ht="38.25">
      <c r="A504" t="s">
        <v>58</v>
      </c>
      <c r="E504" s="35" t="s">
        <v>753</v>
      </c>
    </row>
    <row r="505" spans="1:16" ht="12.75">
      <c r="A505" s="25" t="s">
        <v>47</v>
      </c>
      <c r="B505" s="29" t="s">
        <v>522</v>
      </c>
      <c r="C505" s="29" t="s">
        <v>755</v>
      </c>
      <c r="D505" s="25" t="s">
        <v>70</v>
      </c>
      <c r="E505" s="30" t="s">
        <v>756</v>
      </c>
      <c r="F505" s="31" t="s">
        <v>72</v>
      </c>
      <c r="G505" s="32">
        <v>1</v>
      </c>
      <c r="H505" s="33">
        <v>0</v>
      </c>
      <c r="I505" s="33">
        <f>ROUND(ROUND(H505,2)*ROUND(G505,3),2)</f>
      </c>
      <c r="J505" s="31" t="s">
        <v>53</v>
      </c>
      <c r="O505">
        <f>(I505*21)/100</f>
      </c>
      <c r="P505" t="s">
        <v>23</v>
      </c>
    </row>
    <row r="506" spans="1:5" ht="63.75">
      <c r="A506" s="34" t="s">
        <v>54</v>
      </c>
      <c r="E506" s="35" t="s">
        <v>1144</v>
      </c>
    </row>
    <row r="507" spans="1:5" ht="12.75">
      <c r="A507" s="36" t="s">
        <v>56</v>
      </c>
      <c r="E507" s="37" t="s">
        <v>74</v>
      </c>
    </row>
    <row r="508" spans="1:5" ht="25.5">
      <c r="A508" t="s">
        <v>58</v>
      </c>
      <c r="E508" s="35" t="s">
        <v>758</v>
      </c>
    </row>
    <row r="509" spans="1:16" ht="25.5">
      <c r="A509" s="25" t="s">
        <v>47</v>
      </c>
      <c r="B509" s="29" t="s">
        <v>103</v>
      </c>
      <c r="C509" s="29" t="s">
        <v>760</v>
      </c>
      <c r="D509" s="25" t="s">
        <v>70</v>
      </c>
      <c r="E509" s="30" t="s">
        <v>761</v>
      </c>
      <c r="F509" s="31" t="s">
        <v>72</v>
      </c>
      <c r="G509" s="32">
        <v>7</v>
      </c>
      <c r="H509" s="33">
        <v>0</v>
      </c>
      <c r="I509" s="33">
        <f>ROUND(ROUND(H509,2)*ROUND(G509,3),2)</f>
      </c>
      <c r="J509" s="31" t="s">
        <v>53</v>
      </c>
      <c r="O509">
        <f>(I509*21)/100</f>
      </c>
      <c r="P509" t="s">
        <v>23</v>
      </c>
    </row>
    <row r="510" spans="1:5" ht="127.5">
      <c r="A510" s="34" t="s">
        <v>54</v>
      </c>
      <c r="E510" s="35" t="s">
        <v>1145</v>
      </c>
    </row>
    <row r="511" spans="1:5" ht="12.75">
      <c r="A511" s="36" t="s">
        <v>56</v>
      </c>
      <c r="E511" s="37" t="s">
        <v>1146</v>
      </c>
    </row>
    <row r="512" spans="1:5" ht="25.5">
      <c r="A512" t="s">
        <v>58</v>
      </c>
      <c r="E512" s="35" t="s">
        <v>764</v>
      </c>
    </row>
    <row r="513" spans="1:16" ht="25.5">
      <c r="A513" s="25" t="s">
        <v>47</v>
      </c>
      <c r="B513" s="29" t="s">
        <v>250</v>
      </c>
      <c r="C513" s="29" t="s">
        <v>769</v>
      </c>
      <c r="D513" s="25" t="s">
        <v>70</v>
      </c>
      <c r="E513" s="30" t="s">
        <v>770</v>
      </c>
      <c r="F513" s="31" t="s">
        <v>72</v>
      </c>
      <c r="G513" s="32">
        <v>7</v>
      </c>
      <c r="H513" s="33">
        <v>0</v>
      </c>
      <c r="I513" s="33">
        <f>ROUND(ROUND(H513,2)*ROUND(G513,3),2)</f>
      </c>
      <c r="J513" s="31" t="s">
        <v>53</v>
      </c>
      <c r="O513">
        <f>(I513*21)/100</f>
      </c>
      <c r="P513" t="s">
        <v>23</v>
      </c>
    </row>
    <row r="514" spans="1:5" ht="127.5">
      <c r="A514" s="34" t="s">
        <v>54</v>
      </c>
      <c r="E514" s="35" t="s">
        <v>1147</v>
      </c>
    </row>
    <row r="515" spans="1:5" ht="12.75">
      <c r="A515" s="36" t="s">
        <v>56</v>
      </c>
      <c r="E515" s="37" t="s">
        <v>1146</v>
      </c>
    </row>
    <row r="516" spans="1:5" ht="63.75">
      <c r="A516" t="s">
        <v>58</v>
      </c>
      <c r="E516" s="35" t="s">
        <v>772</v>
      </c>
    </row>
    <row r="517" spans="1:16" ht="25.5">
      <c r="A517" s="25" t="s">
        <v>47</v>
      </c>
      <c r="B517" s="29" t="s">
        <v>490</v>
      </c>
      <c r="C517" s="29" t="s">
        <v>774</v>
      </c>
      <c r="D517" s="25" t="s">
        <v>70</v>
      </c>
      <c r="E517" s="30" t="s">
        <v>775</v>
      </c>
      <c r="F517" s="31" t="s">
        <v>72</v>
      </c>
      <c r="G517" s="32">
        <v>3</v>
      </c>
      <c r="H517" s="33">
        <v>0</v>
      </c>
      <c r="I517" s="33">
        <f>ROUND(ROUND(H517,2)*ROUND(G517,3),2)</f>
      </c>
      <c r="J517" s="31" t="s">
        <v>53</v>
      </c>
      <c r="O517">
        <f>(I517*21)/100</f>
      </c>
      <c r="P517" t="s">
        <v>23</v>
      </c>
    </row>
    <row r="518" spans="1:5" ht="63.75">
      <c r="A518" s="34" t="s">
        <v>54</v>
      </c>
      <c r="E518" s="35" t="s">
        <v>1148</v>
      </c>
    </row>
    <row r="519" spans="1:5" ht="12.75">
      <c r="A519" s="36" t="s">
        <v>56</v>
      </c>
      <c r="E519" s="37" t="s">
        <v>698</v>
      </c>
    </row>
    <row r="520" spans="1:5" ht="25.5">
      <c r="A520" t="s">
        <v>58</v>
      </c>
      <c r="E520" s="35" t="s">
        <v>778</v>
      </c>
    </row>
    <row r="521" spans="1:16" ht="12.75">
      <c r="A521" s="25" t="s">
        <v>47</v>
      </c>
      <c r="B521" s="29" t="s">
        <v>857</v>
      </c>
      <c r="C521" s="29" t="s">
        <v>780</v>
      </c>
      <c r="D521" s="25" t="s">
        <v>70</v>
      </c>
      <c r="E521" s="30" t="s">
        <v>781</v>
      </c>
      <c r="F521" s="31" t="s">
        <v>72</v>
      </c>
      <c r="G521" s="32">
        <v>4</v>
      </c>
      <c r="H521" s="33">
        <v>0</v>
      </c>
      <c r="I521" s="33">
        <f>ROUND(ROUND(H521,2)*ROUND(G521,3),2)</f>
      </c>
      <c r="J521" s="31" t="s">
        <v>53</v>
      </c>
      <c r="O521">
        <f>(I521*21)/100</f>
      </c>
      <c r="P521" t="s">
        <v>23</v>
      </c>
    </row>
    <row r="522" spans="1:5" ht="51">
      <c r="A522" s="34" t="s">
        <v>54</v>
      </c>
      <c r="E522" s="35" t="s">
        <v>1149</v>
      </c>
    </row>
    <row r="523" spans="1:5" ht="12.75">
      <c r="A523" s="36" t="s">
        <v>56</v>
      </c>
      <c r="E523" s="37" t="s">
        <v>716</v>
      </c>
    </row>
    <row r="524" spans="1:5" ht="25.5">
      <c r="A524" t="s">
        <v>58</v>
      </c>
      <c r="E524" s="35" t="s">
        <v>764</v>
      </c>
    </row>
    <row r="525" spans="1:16" ht="25.5">
      <c r="A525" s="25" t="s">
        <v>47</v>
      </c>
      <c r="B525" s="29" t="s">
        <v>472</v>
      </c>
      <c r="C525" s="29" t="s">
        <v>785</v>
      </c>
      <c r="D525" s="25" t="s">
        <v>70</v>
      </c>
      <c r="E525" s="30" t="s">
        <v>786</v>
      </c>
      <c r="F525" s="31" t="s">
        <v>84</v>
      </c>
      <c r="G525" s="32">
        <v>26.575</v>
      </c>
      <c r="H525" s="33">
        <v>0</v>
      </c>
      <c r="I525" s="33">
        <f>ROUND(ROUND(H525,2)*ROUND(G525,3),2)</f>
      </c>
      <c r="J525" s="31" t="s">
        <v>53</v>
      </c>
      <c r="O525">
        <f>(I525*21)/100</f>
      </c>
      <c r="P525" t="s">
        <v>23</v>
      </c>
    </row>
    <row r="526" spans="1:5" ht="89.25">
      <c r="A526" s="34" t="s">
        <v>54</v>
      </c>
      <c r="E526" s="35" t="s">
        <v>1150</v>
      </c>
    </row>
    <row r="527" spans="1:5" ht="12.75">
      <c r="A527" s="36" t="s">
        <v>56</v>
      </c>
      <c r="E527" s="37" t="s">
        <v>1151</v>
      </c>
    </row>
    <row r="528" spans="1:5" ht="38.25">
      <c r="A528" t="s">
        <v>58</v>
      </c>
      <c r="E528" s="35" t="s">
        <v>789</v>
      </c>
    </row>
    <row r="529" spans="1:16" ht="25.5">
      <c r="A529" s="25" t="s">
        <v>47</v>
      </c>
      <c r="B529" s="29" t="s">
        <v>477</v>
      </c>
      <c r="C529" s="29" t="s">
        <v>791</v>
      </c>
      <c r="D529" s="25" t="s">
        <v>70</v>
      </c>
      <c r="E529" s="30" t="s">
        <v>792</v>
      </c>
      <c r="F529" s="31" t="s">
        <v>84</v>
      </c>
      <c r="G529" s="32">
        <v>26.575</v>
      </c>
      <c r="H529" s="33">
        <v>0</v>
      </c>
      <c r="I529" s="33">
        <f>ROUND(ROUND(H529,2)*ROUND(G529,3),2)</f>
      </c>
      <c r="J529" s="31" t="s">
        <v>53</v>
      </c>
      <c r="O529">
        <f>(I529*21)/100</f>
      </c>
      <c r="P529" t="s">
        <v>23</v>
      </c>
    </row>
    <row r="530" spans="1:5" ht="76.5">
      <c r="A530" s="34" t="s">
        <v>54</v>
      </c>
      <c r="E530" s="35" t="s">
        <v>1152</v>
      </c>
    </row>
    <row r="531" spans="1:5" ht="12.75">
      <c r="A531" s="36" t="s">
        <v>56</v>
      </c>
      <c r="E531" s="37" t="s">
        <v>1151</v>
      </c>
    </row>
    <row r="532" spans="1:5" ht="38.25">
      <c r="A532" t="s">
        <v>58</v>
      </c>
      <c r="E532" s="35" t="s">
        <v>789</v>
      </c>
    </row>
    <row r="533" spans="1:16" ht="12.75">
      <c r="A533" s="25" t="s">
        <v>47</v>
      </c>
      <c r="B533" s="29" t="s">
        <v>122</v>
      </c>
      <c r="C533" s="29" t="s">
        <v>795</v>
      </c>
      <c r="D533" s="25" t="s">
        <v>70</v>
      </c>
      <c r="E533" s="30" t="s">
        <v>796</v>
      </c>
      <c r="F533" s="31" t="s">
        <v>153</v>
      </c>
      <c r="G533" s="32">
        <v>28</v>
      </c>
      <c r="H533" s="33">
        <v>0</v>
      </c>
      <c r="I533" s="33">
        <f>ROUND(ROUND(H533,2)*ROUND(G533,3),2)</f>
      </c>
      <c r="J533" s="31" t="s">
        <v>53</v>
      </c>
      <c r="O533">
        <f>(I533*21)/100</f>
      </c>
      <c r="P533" t="s">
        <v>23</v>
      </c>
    </row>
    <row r="534" spans="1:5" ht="38.25">
      <c r="A534" s="34" t="s">
        <v>54</v>
      </c>
      <c r="E534" s="35" t="s">
        <v>1153</v>
      </c>
    </row>
    <row r="535" spans="1:5" ht="12.75">
      <c r="A535" s="36" t="s">
        <v>56</v>
      </c>
      <c r="E535" s="37" t="s">
        <v>734</v>
      </c>
    </row>
    <row r="536" spans="1:5" ht="102">
      <c r="A536" t="s">
        <v>58</v>
      </c>
      <c r="E536" s="35" t="s">
        <v>798</v>
      </c>
    </row>
    <row r="537" spans="1:16" ht="12.75">
      <c r="A537" s="25" t="s">
        <v>47</v>
      </c>
      <c r="B537" s="29" t="s">
        <v>373</v>
      </c>
      <c r="C537" s="29" t="s">
        <v>800</v>
      </c>
      <c r="D537" s="25" t="s">
        <v>70</v>
      </c>
      <c r="E537" s="30" t="s">
        <v>801</v>
      </c>
      <c r="F537" s="31" t="s">
        <v>153</v>
      </c>
      <c r="G537" s="32">
        <v>28</v>
      </c>
      <c r="H537" s="33">
        <v>0</v>
      </c>
      <c r="I537" s="33">
        <f>ROUND(ROUND(H537,2)*ROUND(G537,3),2)</f>
      </c>
      <c r="J537" s="31" t="s">
        <v>53</v>
      </c>
      <c r="O537">
        <f>(I537*21)/100</f>
      </c>
      <c r="P537" t="s">
        <v>23</v>
      </c>
    </row>
    <row r="538" spans="1:5" ht="38.25">
      <c r="A538" s="34" t="s">
        <v>54</v>
      </c>
      <c r="E538" s="35" t="s">
        <v>802</v>
      </c>
    </row>
    <row r="539" spans="1:5" ht="12.75">
      <c r="A539" s="36" t="s">
        <v>56</v>
      </c>
      <c r="E539" s="37" t="s">
        <v>734</v>
      </c>
    </row>
    <row r="540" spans="1:5" ht="63.75">
      <c r="A540" t="s">
        <v>58</v>
      </c>
      <c r="E540" s="35" t="s">
        <v>803</v>
      </c>
    </row>
    <row r="541" spans="1:16" ht="12.75">
      <c r="A541" s="25" t="s">
        <v>47</v>
      </c>
      <c r="B541" s="29" t="s">
        <v>127</v>
      </c>
      <c r="C541" s="29" t="s">
        <v>805</v>
      </c>
      <c r="D541" s="25" t="s">
        <v>70</v>
      </c>
      <c r="E541" s="30" t="s">
        <v>806</v>
      </c>
      <c r="F541" s="31" t="s">
        <v>744</v>
      </c>
      <c r="G541" s="32">
        <v>2100</v>
      </c>
      <c r="H541" s="33">
        <v>0</v>
      </c>
      <c r="I541" s="33">
        <f>ROUND(ROUND(H541,2)*ROUND(G541,3),2)</f>
      </c>
      <c r="J541" s="31" t="s">
        <v>53</v>
      </c>
      <c r="O541">
        <f>(I541*21)/100</f>
      </c>
      <c r="P541" t="s">
        <v>23</v>
      </c>
    </row>
    <row r="542" spans="1:5" ht="38.25">
      <c r="A542" s="34" t="s">
        <v>54</v>
      </c>
      <c r="E542" s="35" t="s">
        <v>807</v>
      </c>
    </row>
    <row r="543" spans="1:5" ht="12.75">
      <c r="A543" s="36" t="s">
        <v>56</v>
      </c>
      <c r="E543" s="37" t="s">
        <v>808</v>
      </c>
    </row>
    <row r="544" spans="1:5" ht="63.75">
      <c r="A544" t="s">
        <v>58</v>
      </c>
      <c r="E544" s="35" t="s">
        <v>809</v>
      </c>
    </row>
    <row r="545" spans="1:16" ht="12.75">
      <c r="A545" s="25" t="s">
        <v>47</v>
      </c>
      <c r="B545" s="29" t="s">
        <v>165</v>
      </c>
      <c r="C545" s="29" t="s">
        <v>811</v>
      </c>
      <c r="D545" s="25" t="s">
        <v>70</v>
      </c>
      <c r="E545" s="30" t="s">
        <v>812</v>
      </c>
      <c r="F545" s="31" t="s">
        <v>153</v>
      </c>
      <c r="G545" s="32">
        <v>86.2</v>
      </c>
      <c r="H545" s="33">
        <v>0</v>
      </c>
      <c r="I545" s="33">
        <f>ROUND(ROUND(H545,2)*ROUND(G545,3),2)</f>
      </c>
      <c r="J545" s="31" t="s">
        <v>53</v>
      </c>
      <c r="O545">
        <f>(I545*21)/100</f>
      </c>
      <c r="P545" t="s">
        <v>23</v>
      </c>
    </row>
    <row r="546" spans="1:5" ht="89.25">
      <c r="A546" s="34" t="s">
        <v>54</v>
      </c>
      <c r="E546" s="35" t="s">
        <v>1154</v>
      </c>
    </row>
    <row r="547" spans="1:5" ht="12.75">
      <c r="A547" s="36" t="s">
        <v>56</v>
      </c>
      <c r="E547" s="37" t="s">
        <v>1155</v>
      </c>
    </row>
    <row r="548" spans="1:5" ht="51">
      <c r="A548" t="s">
        <v>58</v>
      </c>
      <c r="E548" s="35" t="s">
        <v>815</v>
      </c>
    </row>
    <row r="549" spans="1:16" ht="12.75">
      <c r="A549" s="25" t="s">
        <v>47</v>
      </c>
      <c r="B549" s="29" t="s">
        <v>824</v>
      </c>
      <c r="C549" s="29" t="s">
        <v>817</v>
      </c>
      <c r="D549" s="25" t="s">
        <v>50</v>
      </c>
      <c r="E549" s="30" t="s">
        <v>818</v>
      </c>
      <c r="F549" s="31" t="s">
        <v>153</v>
      </c>
      <c r="G549" s="32">
        <v>58.2</v>
      </c>
      <c r="H549" s="33">
        <v>0</v>
      </c>
      <c r="I549" s="33">
        <f>ROUND(ROUND(H549,2)*ROUND(G549,3),2)</f>
      </c>
      <c r="J549" s="31" t="s">
        <v>53</v>
      </c>
      <c r="O549">
        <f>(I549*21)/100</f>
      </c>
      <c r="P549" t="s">
        <v>23</v>
      </c>
    </row>
    <row r="550" spans="1:5" ht="63.75">
      <c r="A550" s="34" t="s">
        <v>54</v>
      </c>
      <c r="E550" s="35" t="s">
        <v>1156</v>
      </c>
    </row>
    <row r="551" spans="1:5" ht="12.75">
      <c r="A551" s="36" t="s">
        <v>56</v>
      </c>
      <c r="E551" s="37" t="s">
        <v>1157</v>
      </c>
    </row>
    <row r="552" spans="1:5" ht="51">
      <c r="A552" t="s">
        <v>58</v>
      </c>
      <c r="E552" s="35" t="s">
        <v>815</v>
      </c>
    </row>
    <row r="553" spans="1:16" ht="12.75">
      <c r="A553" s="25" t="s">
        <v>47</v>
      </c>
      <c r="B553" s="29" t="s">
        <v>841</v>
      </c>
      <c r="C553" s="29" t="s">
        <v>817</v>
      </c>
      <c r="D553" s="25" t="s">
        <v>61</v>
      </c>
      <c r="E553" s="30" t="s">
        <v>818</v>
      </c>
      <c r="F553" s="31" t="s">
        <v>153</v>
      </c>
      <c r="G553" s="32">
        <v>8</v>
      </c>
      <c r="H553" s="33">
        <v>0</v>
      </c>
      <c r="I553" s="33">
        <f>ROUND(ROUND(H553,2)*ROUND(G553,3),2)</f>
      </c>
      <c r="J553" s="31" t="s">
        <v>53</v>
      </c>
      <c r="O553">
        <f>(I553*21)/100</f>
      </c>
      <c r="P553" t="s">
        <v>23</v>
      </c>
    </row>
    <row r="554" spans="1:5" ht="63.75">
      <c r="A554" s="34" t="s">
        <v>54</v>
      </c>
      <c r="E554" s="35" t="s">
        <v>1158</v>
      </c>
    </row>
    <row r="555" spans="1:5" ht="12.75">
      <c r="A555" s="36" t="s">
        <v>56</v>
      </c>
      <c r="E555" s="37" t="s">
        <v>1159</v>
      </c>
    </row>
    <row r="556" spans="1:5" ht="51">
      <c r="A556" t="s">
        <v>58</v>
      </c>
      <c r="E556" s="35" t="s">
        <v>815</v>
      </c>
    </row>
    <row r="557" spans="1:16" ht="12.75">
      <c r="A557" s="25" t="s">
        <v>47</v>
      </c>
      <c r="B557" s="29" t="s">
        <v>160</v>
      </c>
      <c r="C557" s="29" t="s">
        <v>825</v>
      </c>
      <c r="D557" s="25" t="s">
        <v>70</v>
      </c>
      <c r="E557" s="30" t="s">
        <v>826</v>
      </c>
      <c r="F557" s="31" t="s">
        <v>153</v>
      </c>
      <c r="G557" s="32">
        <v>1.92</v>
      </c>
      <c r="H557" s="33">
        <v>0</v>
      </c>
      <c r="I557" s="33">
        <f>ROUND(ROUND(H557,2)*ROUND(G557,3),2)</f>
      </c>
      <c r="J557" s="31" t="s">
        <v>53</v>
      </c>
      <c r="O557">
        <f>(I557*21)/100</f>
      </c>
      <c r="P557" t="s">
        <v>23</v>
      </c>
    </row>
    <row r="558" spans="1:5" ht="63.75">
      <c r="A558" s="34" t="s">
        <v>54</v>
      </c>
      <c r="E558" s="35" t="s">
        <v>1160</v>
      </c>
    </row>
    <row r="559" spans="1:5" ht="12.75">
      <c r="A559" s="36" t="s">
        <v>56</v>
      </c>
      <c r="E559" s="37" t="s">
        <v>1161</v>
      </c>
    </row>
    <row r="560" spans="1:5" ht="51">
      <c r="A560" t="s">
        <v>58</v>
      </c>
      <c r="E560" s="35" t="s">
        <v>828</v>
      </c>
    </row>
    <row r="561" spans="1:16" ht="12.75">
      <c r="A561" s="25" t="s">
        <v>47</v>
      </c>
      <c r="B561" s="29" t="s">
        <v>886</v>
      </c>
      <c r="C561" s="29" t="s">
        <v>836</v>
      </c>
      <c r="D561" s="25" t="s">
        <v>70</v>
      </c>
      <c r="E561" s="30" t="s">
        <v>837</v>
      </c>
      <c r="F561" s="31" t="s">
        <v>153</v>
      </c>
      <c r="G561" s="32">
        <v>4.68</v>
      </c>
      <c r="H561" s="33">
        <v>0</v>
      </c>
      <c r="I561" s="33">
        <f>ROUND(ROUND(H561,2)*ROUND(G561,3),2)</f>
      </c>
      <c r="J561" s="31" t="s">
        <v>53</v>
      </c>
      <c r="O561">
        <f>(I561*21)/100</f>
      </c>
      <c r="P561" t="s">
        <v>23</v>
      </c>
    </row>
    <row r="562" spans="1:5" ht="89.25">
      <c r="A562" s="34" t="s">
        <v>54</v>
      </c>
      <c r="E562" s="35" t="s">
        <v>1162</v>
      </c>
    </row>
    <row r="563" spans="1:5" ht="12.75">
      <c r="A563" s="36" t="s">
        <v>56</v>
      </c>
      <c r="E563" s="37" t="s">
        <v>1163</v>
      </c>
    </row>
    <row r="564" spans="1:5" ht="38.25">
      <c r="A564" t="s">
        <v>58</v>
      </c>
      <c r="E564" s="35" t="s">
        <v>840</v>
      </c>
    </row>
    <row r="565" spans="1:16" ht="12.75">
      <c r="A565" s="25" t="s">
        <v>47</v>
      </c>
      <c r="B565" s="29" t="s">
        <v>196</v>
      </c>
      <c r="C565" s="29" t="s">
        <v>847</v>
      </c>
      <c r="D565" s="25" t="s">
        <v>70</v>
      </c>
      <c r="E565" s="30" t="s">
        <v>848</v>
      </c>
      <c r="F565" s="31" t="s">
        <v>153</v>
      </c>
      <c r="G565" s="32">
        <v>124</v>
      </c>
      <c r="H565" s="33">
        <v>0</v>
      </c>
      <c r="I565" s="33">
        <f>ROUND(ROUND(H565,2)*ROUND(G565,3),2)</f>
      </c>
      <c r="J565" s="31" t="s">
        <v>53</v>
      </c>
      <c r="O565">
        <f>(I565*21)/100</f>
      </c>
      <c r="P565" t="s">
        <v>23</v>
      </c>
    </row>
    <row r="566" spans="1:5" ht="63.75">
      <c r="A566" s="34" t="s">
        <v>54</v>
      </c>
      <c r="E566" s="35" t="s">
        <v>1164</v>
      </c>
    </row>
    <row r="567" spans="1:5" ht="12.75">
      <c r="A567" s="36" t="s">
        <v>56</v>
      </c>
      <c r="E567" s="37" t="s">
        <v>1165</v>
      </c>
    </row>
    <row r="568" spans="1:5" ht="25.5">
      <c r="A568" t="s">
        <v>58</v>
      </c>
      <c r="E568" s="35" t="s">
        <v>851</v>
      </c>
    </row>
    <row r="569" spans="1:16" ht="12.75">
      <c r="A569" s="25" t="s">
        <v>47</v>
      </c>
      <c r="B569" s="29" t="s">
        <v>560</v>
      </c>
      <c r="C569" s="29" t="s">
        <v>853</v>
      </c>
      <c r="D569" s="25" t="s">
        <v>70</v>
      </c>
      <c r="E569" s="30" t="s">
        <v>854</v>
      </c>
      <c r="F569" s="31" t="s">
        <v>153</v>
      </c>
      <c r="G569" s="32">
        <v>227.8</v>
      </c>
      <c r="H569" s="33">
        <v>0</v>
      </c>
      <c r="I569" s="33">
        <f>ROUND(ROUND(H569,2)*ROUND(G569,3),2)</f>
      </c>
      <c r="J569" s="31" t="s">
        <v>53</v>
      </c>
      <c r="O569">
        <f>(I569*21)/100</f>
      </c>
      <c r="P569" t="s">
        <v>23</v>
      </c>
    </row>
    <row r="570" spans="1:5" ht="89.25">
      <c r="A570" s="34" t="s">
        <v>54</v>
      </c>
      <c r="E570" s="35" t="s">
        <v>1166</v>
      </c>
    </row>
    <row r="571" spans="1:5" ht="25.5">
      <c r="A571" s="36" t="s">
        <v>56</v>
      </c>
      <c r="E571" s="37" t="s">
        <v>960</v>
      </c>
    </row>
    <row r="572" spans="1:5" ht="38.25">
      <c r="A572" t="s">
        <v>58</v>
      </c>
      <c r="E572" s="35" t="s">
        <v>856</v>
      </c>
    </row>
    <row r="573" spans="1:16" ht="12.75">
      <c r="A573" s="25" t="s">
        <v>47</v>
      </c>
      <c r="B573" s="29" t="s">
        <v>229</v>
      </c>
      <c r="C573" s="29" t="s">
        <v>870</v>
      </c>
      <c r="D573" s="25" t="s">
        <v>70</v>
      </c>
      <c r="E573" s="30" t="s">
        <v>871</v>
      </c>
      <c r="F573" s="31" t="s">
        <v>406</v>
      </c>
      <c r="G573" s="32">
        <v>134.145</v>
      </c>
      <c r="H573" s="33">
        <v>0</v>
      </c>
      <c r="I573" s="33">
        <f>ROUND(ROUND(H573,2)*ROUND(G573,3),2)</f>
      </c>
      <c r="J573" s="31" t="s">
        <v>53</v>
      </c>
      <c r="O573">
        <f>(I573*21)/100</f>
      </c>
      <c r="P573" t="s">
        <v>23</v>
      </c>
    </row>
    <row r="574" spans="1:5" ht="63.75">
      <c r="A574" s="34" t="s">
        <v>54</v>
      </c>
      <c r="E574" s="35" t="s">
        <v>1167</v>
      </c>
    </row>
    <row r="575" spans="1:5" ht="12.75">
      <c r="A575" s="36" t="s">
        <v>56</v>
      </c>
      <c r="E575" s="37" t="s">
        <v>1168</v>
      </c>
    </row>
    <row r="576" spans="1:5" ht="409.5">
      <c r="A576" t="s">
        <v>58</v>
      </c>
      <c r="E576" s="35" t="s">
        <v>874</v>
      </c>
    </row>
    <row r="577" spans="1:16" ht="12.75">
      <c r="A577" s="25" t="s">
        <v>47</v>
      </c>
      <c r="B577" s="29" t="s">
        <v>736</v>
      </c>
      <c r="C577" s="29" t="s">
        <v>876</v>
      </c>
      <c r="D577" s="25" t="s">
        <v>70</v>
      </c>
      <c r="E577" s="30" t="s">
        <v>877</v>
      </c>
      <c r="F577" s="31" t="s">
        <v>406</v>
      </c>
      <c r="G577" s="32">
        <v>44.88</v>
      </c>
      <c r="H577" s="33">
        <v>0</v>
      </c>
      <c r="I577" s="33">
        <f>ROUND(ROUND(H577,2)*ROUND(G577,3),2)</f>
      </c>
      <c r="J577" s="31" t="s">
        <v>53</v>
      </c>
      <c r="O577">
        <f>(I577*21)/100</f>
      </c>
      <c r="P577" t="s">
        <v>23</v>
      </c>
    </row>
    <row r="578" spans="1:5" ht="51">
      <c r="A578" s="34" t="s">
        <v>54</v>
      </c>
      <c r="E578" s="35" t="s">
        <v>1169</v>
      </c>
    </row>
    <row r="579" spans="1:5" ht="12.75">
      <c r="A579" s="36" t="s">
        <v>56</v>
      </c>
      <c r="E579" s="37" t="s">
        <v>879</v>
      </c>
    </row>
    <row r="580" spans="1:5" ht="357">
      <c r="A580" t="s">
        <v>58</v>
      </c>
      <c r="E580" s="35" t="s">
        <v>880</v>
      </c>
    </row>
    <row r="581" spans="1:16" ht="12.75">
      <c r="A581" s="25" t="s">
        <v>47</v>
      </c>
      <c r="B581" s="29" t="s">
        <v>331</v>
      </c>
      <c r="C581" s="29" t="s">
        <v>882</v>
      </c>
      <c r="D581" s="25" t="s">
        <v>70</v>
      </c>
      <c r="E581" s="30" t="s">
        <v>883</v>
      </c>
      <c r="F581" s="31" t="s">
        <v>84</v>
      </c>
      <c r="G581" s="32">
        <v>211.6</v>
      </c>
      <c r="H581" s="33">
        <v>0</v>
      </c>
      <c r="I581" s="33">
        <f>ROUND(ROUND(H581,2)*ROUND(G581,3),2)</f>
      </c>
      <c r="J581" s="31" t="s">
        <v>53</v>
      </c>
      <c r="O581">
        <f>(I581*21)/100</f>
      </c>
      <c r="P581" t="s">
        <v>23</v>
      </c>
    </row>
    <row r="582" spans="1:5" ht="51">
      <c r="A582" s="34" t="s">
        <v>54</v>
      </c>
      <c r="E582" s="35" t="s">
        <v>1170</v>
      </c>
    </row>
    <row r="583" spans="1:5" ht="12.75">
      <c r="A583" s="36" t="s">
        <v>56</v>
      </c>
      <c r="E583" s="37" t="s">
        <v>1097</v>
      </c>
    </row>
    <row r="584" spans="1:5" ht="25.5">
      <c r="A584" t="s">
        <v>58</v>
      </c>
      <c r="E584" s="35" t="s">
        <v>885</v>
      </c>
    </row>
    <row r="585" spans="1:16" ht="12.75">
      <c r="A585" s="25" t="s">
        <v>47</v>
      </c>
      <c r="B585" s="29" t="s">
        <v>48</v>
      </c>
      <c r="C585" s="29" t="s">
        <v>1171</v>
      </c>
      <c r="D585" s="25" t="s">
        <v>70</v>
      </c>
      <c r="E585" s="30" t="s">
        <v>1172</v>
      </c>
      <c r="F585" s="31" t="s">
        <v>153</v>
      </c>
      <c r="G585" s="32">
        <v>1.1</v>
      </c>
      <c r="H585" s="33">
        <v>0</v>
      </c>
      <c r="I585" s="33">
        <f>ROUND(ROUND(H585,2)*ROUND(G585,3),2)</f>
      </c>
      <c r="J585" s="31" t="s">
        <v>53</v>
      </c>
      <c r="O585">
        <f>(I585*21)/100</f>
      </c>
      <c r="P585" t="s">
        <v>23</v>
      </c>
    </row>
    <row r="586" spans="1:5" ht="51">
      <c r="A586" s="34" t="s">
        <v>54</v>
      </c>
      <c r="E586" s="35" t="s">
        <v>1173</v>
      </c>
    </row>
    <row r="587" spans="1:5" ht="12.75">
      <c r="A587" s="36" t="s">
        <v>56</v>
      </c>
      <c r="E587" s="37" t="s">
        <v>1174</v>
      </c>
    </row>
    <row r="588" spans="1:5" ht="76.5">
      <c r="A588" t="s">
        <v>58</v>
      </c>
      <c r="E588" s="35" t="s">
        <v>1175</v>
      </c>
    </row>
    <row r="589" spans="1:16" ht="12.75">
      <c r="A589" s="25" t="s">
        <v>47</v>
      </c>
      <c r="B589" s="29" t="s">
        <v>897</v>
      </c>
      <c r="C589" s="29" t="s">
        <v>887</v>
      </c>
      <c r="D589" s="25" t="s">
        <v>70</v>
      </c>
      <c r="E589" s="30" t="s">
        <v>888</v>
      </c>
      <c r="F589" s="31" t="s">
        <v>72</v>
      </c>
      <c r="G589" s="32">
        <v>2</v>
      </c>
      <c r="H589" s="33">
        <v>0</v>
      </c>
      <c r="I589" s="33">
        <f>ROUND(ROUND(H589,2)*ROUND(G589,3),2)</f>
      </c>
      <c r="J589" s="31" t="s">
        <v>53</v>
      </c>
      <c r="O589">
        <f>(I589*21)/100</f>
      </c>
      <c r="P589" t="s">
        <v>23</v>
      </c>
    </row>
    <row r="590" spans="1:5" ht="51">
      <c r="A590" s="34" t="s">
        <v>54</v>
      </c>
      <c r="E590" s="35" t="s">
        <v>1176</v>
      </c>
    </row>
    <row r="591" spans="1:5" ht="12.75">
      <c r="A591" s="36" t="s">
        <v>56</v>
      </c>
      <c r="E591" s="37" t="s">
        <v>95</v>
      </c>
    </row>
    <row r="592" spans="1:5" ht="89.25">
      <c r="A592" t="s">
        <v>58</v>
      </c>
      <c r="E592" s="35" t="s">
        <v>890</v>
      </c>
    </row>
    <row r="593" spans="1:16" ht="12.75">
      <c r="A593" s="25" t="s">
        <v>47</v>
      </c>
      <c r="B593" s="29" t="s">
        <v>719</v>
      </c>
      <c r="C593" s="29" t="s">
        <v>892</v>
      </c>
      <c r="D593" s="25" t="s">
        <v>70</v>
      </c>
      <c r="E593" s="30" t="s">
        <v>893</v>
      </c>
      <c r="F593" s="31" t="s">
        <v>99</v>
      </c>
      <c r="G593" s="32">
        <v>0.754</v>
      </c>
      <c r="H593" s="33">
        <v>0</v>
      </c>
      <c r="I593" s="33">
        <f>ROUND(ROUND(H593,2)*ROUND(G593,3),2)</f>
      </c>
      <c r="J593" s="31" t="s">
        <v>53</v>
      </c>
      <c r="O593">
        <f>(I593*21)/100</f>
      </c>
      <c r="P593" t="s">
        <v>23</v>
      </c>
    </row>
    <row r="594" spans="1:5" ht="51">
      <c r="A594" s="34" t="s">
        <v>54</v>
      </c>
      <c r="E594" s="35" t="s">
        <v>894</v>
      </c>
    </row>
    <row r="595" spans="1:5" ht="12.75">
      <c r="A595" s="36" t="s">
        <v>56</v>
      </c>
      <c r="E595" s="37" t="s">
        <v>895</v>
      </c>
    </row>
    <row r="596" spans="1:5" ht="76.5">
      <c r="A596" t="s">
        <v>58</v>
      </c>
      <c r="E596" s="35" t="s">
        <v>896</v>
      </c>
    </row>
    <row r="597" spans="1:16" ht="12.75">
      <c r="A597" s="25" t="s">
        <v>47</v>
      </c>
      <c r="B597" s="29" t="s">
        <v>37</v>
      </c>
      <c r="C597" s="29" t="s">
        <v>902</v>
      </c>
      <c r="D597" s="25" t="s">
        <v>70</v>
      </c>
      <c r="E597" s="30" t="s">
        <v>903</v>
      </c>
      <c r="F597" s="31" t="s">
        <v>99</v>
      </c>
      <c r="G597" s="32">
        <v>412.606</v>
      </c>
      <c r="H597" s="33">
        <v>0</v>
      </c>
      <c r="I597" s="33">
        <f>ROUND(ROUND(H597,2)*ROUND(G597,3),2)</f>
      </c>
      <c r="J597" s="31" t="s">
        <v>53</v>
      </c>
      <c r="O597">
        <f>(I597*21)/100</f>
      </c>
      <c r="P597" t="s">
        <v>23</v>
      </c>
    </row>
    <row r="598" spans="1:5" ht="114.75">
      <c r="A598" s="34" t="s">
        <v>54</v>
      </c>
      <c r="E598" s="35" t="s">
        <v>1177</v>
      </c>
    </row>
    <row r="599" spans="1:5" ht="25.5">
      <c r="A599" s="36" t="s">
        <v>56</v>
      </c>
      <c r="E599" s="37" t="s">
        <v>1178</v>
      </c>
    </row>
    <row r="600" spans="1:5" ht="76.5">
      <c r="A600" t="s">
        <v>58</v>
      </c>
      <c r="E600" s="35" t="s">
        <v>896</v>
      </c>
    </row>
    <row r="601" spans="1:16" ht="12.75">
      <c r="A601" s="25" t="s">
        <v>47</v>
      </c>
      <c r="B601" s="29" t="s">
        <v>625</v>
      </c>
      <c r="C601" s="29" t="s">
        <v>906</v>
      </c>
      <c r="D601" s="25" t="s">
        <v>70</v>
      </c>
      <c r="E601" s="30" t="s">
        <v>907</v>
      </c>
      <c r="F601" s="31" t="s">
        <v>99</v>
      </c>
      <c r="G601" s="32">
        <v>115.937</v>
      </c>
      <c r="H601" s="33">
        <v>0</v>
      </c>
      <c r="I601" s="33">
        <f>ROUND(ROUND(H601,2)*ROUND(G601,3),2)</f>
      </c>
      <c r="J601" s="31" t="s">
        <v>53</v>
      </c>
      <c r="O601">
        <f>(I601*21)/100</f>
      </c>
      <c r="P601" t="s">
        <v>23</v>
      </c>
    </row>
    <row r="602" spans="1:5" ht="102">
      <c r="A602" s="34" t="s">
        <v>54</v>
      </c>
      <c r="E602" s="35" t="s">
        <v>1179</v>
      </c>
    </row>
    <row r="603" spans="1:5" ht="12.75">
      <c r="A603" s="36" t="s">
        <v>56</v>
      </c>
      <c r="E603" s="37" t="s">
        <v>1180</v>
      </c>
    </row>
    <row r="604" spans="1:5" ht="76.5">
      <c r="A604" t="s">
        <v>58</v>
      </c>
      <c r="E604" s="35" t="s">
        <v>896</v>
      </c>
    </row>
    <row r="605" spans="1:16" ht="12.75">
      <c r="A605" s="25" t="s">
        <v>47</v>
      </c>
      <c r="B605" s="29" t="s">
        <v>35</v>
      </c>
      <c r="C605" s="29" t="s">
        <v>910</v>
      </c>
      <c r="D605" s="25" t="s">
        <v>70</v>
      </c>
      <c r="E605" s="30" t="s">
        <v>911</v>
      </c>
      <c r="F605" s="31" t="s">
        <v>52</v>
      </c>
      <c r="G605" s="32">
        <v>2.908</v>
      </c>
      <c r="H605" s="33">
        <v>0</v>
      </c>
      <c r="I605" s="33">
        <f>ROUND(ROUND(H605,2)*ROUND(G605,3),2)</f>
      </c>
      <c r="J605" s="31" t="s">
        <v>53</v>
      </c>
      <c r="O605">
        <f>(I605*21)/100</f>
      </c>
      <c r="P605" t="s">
        <v>23</v>
      </c>
    </row>
    <row r="606" spans="1:5" ht="63.75">
      <c r="A606" s="34" t="s">
        <v>54</v>
      </c>
      <c r="E606" s="35" t="s">
        <v>1181</v>
      </c>
    </row>
    <row r="607" spans="1:5" ht="12.75">
      <c r="A607" s="36" t="s">
        <v>56</v>
      </c>
      <c r="E607" s="37" t="s">
        <v>1182</v>
      </c>
    </row>
    <row r="608" spans="1:5" ht="76.5">
      <c r="A608" t="s">
        <v>58</v>
      </c>
      <c r="E608" s="35" t="s">
        <v>896</v>
      </c>
    </row>
    <row r="609" spans="1:16" ht="12.75">
      <c r="A609" s="25" t="s">
        <v>47</v>
      </c>
      <c r="B609" s="29" t="s">
        <v>863</v>
      </c>
      <c r="C609" s="29" t="s">
        <v>915</v>
      </c>
      <c r="D609" s="25" t="s">
        <v>70</v>
      </c>
      <c r="E609" s="30" t="s">
        <v>916</v>
      </c>
      <c r="F609" s="31" t="s">
        <v>84</v>
      </c>
      <c r="G609" s="32">
        <v>204.82</v>
      </c>
      <c r="H609" s="33">
        <v>0</v>
      </c>
      <c r="I609" s="33">
        <f>ROUND(ROUND(H609,2)*ROUND(G609,3),2)</f>
      </c>
      <c r="J609" s="31" t="s">
        <v>53</v>
      </c>
      <c r="O609">
        <f>(I609*21)/100</f>
      </c>
      <c r="P609" t="s">
        <v>23</v>
      </c>
    </row>
    <row r="610" spans="1:5" ht="51">
      <c r="A610" s="34" t="s">
        <v>54</v>
      </c>
      <c r="E610" s="35" t="s">
        <v>1183</v>
      </c>
    </row>
    <row r="611" spans="1:5" ht="12.75">
      <c r="A611" s="36" t="s">
        <v>56</v>
      </c>
      <c r="E611" s="37" t="s">
        <v>1184</v>
      </c>
    </row>
    <row r="612" spans="1:5" ht="76.5">
      <c r="A612" t="s">
        <v>58</v>
      </c>
      <c r="E612" s="35" t="s">
        <v>919</v>
      </c>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R167"/>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11</v>
      </c>
      <c r="B1" s="1"/>
      <c r="C1" s="1"/>
      <c r="D1" s="1"/>
      <c r="E1" s="1" t="s">
        <v>0</v>
      </c>
      <c r="F1" s="1"/>
      <c r="G1" s="1"/>
      <c r="H1" s="1"/>
      <c r="I1" s="1"/>
      <c r="J1" s="1"/>
      <c r="P1" t="s">
        <v>22</v>
      </c>
    </row>
    <row r="2" spans="2:16" ht="25" customHeight="1">
      <c r="B2" s="1"/>
      <c r="C2" s="1"/>
      <c r="D2" s="1"/>
      <c r="E2" s="2" t="s">
        <v>13</v>
      </c>
      <c r="F2" s="1"/>
      <c r="G2" s="1"/>
      <c r="H2" s="6"/>
      <c r="I2" s="6"/>
      <c r="J2" s="1"/>
      <c r="O2">
        <f>0+O8+O17+O22+O27+O36+O53+O70+O83+O88+O93+O102+O115+O148+O153+O158+O163</f>
      </c>
      <c r="P2" t="s">
        <v>22</v>
      </c>
    </row>
    <row r="3" spans="1:16" ht="15" customHeight="1">
      <c r="A3" t="s">
        <v>12</v>
      </c>
      <c r="B3" s="12" t="s">
        <v>14</v>
      </c>
      <c r="C3" s="13" t="s">
        <v>15</v>
      </c>
      <c r="D3" s="1"/>
      <c r="E3" s="14" t="s">
        <v>16</v>
      </c>
      <c r="F3" s="1"/>
      <c r="G3" s="9"/>
      <c r="H3" s="8" t="s">
        <v>1185</v>
      </c>
      <c r="I3" s="41">
        <f>0+I8+I17+I22+I27+I36+I53+I70+I83+I88+I93+I102+I115+I148+I153+I158+I163</f>
      </c>
      <c r="J3" s="10"/>
      <c r="O3" t="s">
        <v>19</v>
      </c>
      <c r="P3" t="s">
        <v>23</v>
      </c>
    </row>
    <row r="4" spans="1:16" ht="15" customHeight="1">
      <c r="A4" t="s">
        <v>17</v>
      </c>
      <c r="B4" s="16" t="s">
        <v>18</v>
      </c>
      <c r="C4" s="17" t="s">
        <v>1185</v>
      </c>
      <c r="D4" s="6"/>
      <c r="E4" s="18" t="s">
        <v>1186</v>
      </c>
      <c r="F4" s="6"/>
      <c r="G4" s="6"/>
      <c r="H4" s="19"/>
      <c r="I4" s="19"/>
      <c r="J4" s="6"/>
      <c r="O4" t="s">
        <v>20</v>
      </c>
      <c r="P4" t="s">
        <v>23</v>
      </c>
    </row>
    <row r="5" spans="1:16" ht="12.75" customHeight="1">
      <c r="A5" s="15" t="s">
        <v>26</v>
      </c>
      <c r="B5" s="15" t="s">
        <v>28</v>
      </c>
      <c r="C5" s="15" t="s">
        <v>30</v>
      </c>
      <c r="D5" s="15" t="s">
        <v>31</v>
      </c>
      <c r="E5" s="15" t="s">
        <v>32</v>
      </c>
      <c r="F5" s="15" t="s">
        <v>34</v>
      </c>
      <c r="G5" s="15" t="s">
        <v>36</v>
      </c>
      <c r="H5" s="15" t="s">
        <v>38</v>
      </c>
      <c r="I5" s="15"/>
      <c r="J5" s="15" t="s">
        <v>43</v>
      </c>
      <c r="O5" t="s">
        <v>21</v>
      </c>
      <c r="P5" t="s">
        <v>23</v>
      </c>
    </row>
    <row r="6" spans="1:10" ht="12.75" customHeight="1">
      <c r="A6" s="15"/>
      <c r="B6" s="15"/>
      <c r="C6" s="15"/>
      <c r="D6" s="15"/>
      <c r="E6" s="15"/>
      <c r="F6" s="15"/>
      <c r="G6" s="15"/>
      <c r="H6" s="15" t="s">
        <v>39</v>
      </c>
      <c r="I6" s="15" t="s">
        <v>41</v>
      </c>
      <c r="J6" s="15"/>
    </row>
    <row r="7" spans="1:10" ht="12.75" customHeight="1">
      <c r="A7" s="15" t="s">
        <v>27</v>
      </c>
      <c r="B7" s="15" t="s">
        <v>29</v>
      </c>
      <c r="C7" s="15" t="s">
        <v>23</v>
      </c>
      <c r="D7" s="15" t="s">
        <v>22</v>
      </c>
      <c r="E7" s="15" t="s">
        <v>33</v>
      </c>
      <c r="F7" s="15" t="s">
        <v>35</v>
      </c>
      <c r="G7" s="15" t="s">
        <v>37</v>
      </c>
      <c r="H7" s="15" t="s">
        <v>40</v>
      </c>
      <c r="I7" s="15" t="s">
        <v>42</v>
      </c>
      <c r="J7" s="15" t="s">
        <v>44</v>
      </c>
    </row>
    <row r="8" spans="1:18" ht="12.75" customHeight="1">
      <c r="A8" s="19" t="s">
        <v>45</v>
      </c>
      <c r="B8" s="19"/>
      <c r="C8" s="26" t="s">
        <v>70</v>
      </c>
      <c r="D8" s="19"/>
      <c r="E8" s="27" t="s">
        <v>1187</v>
      </c>
      <c r="F8" s="19"/>
      <c r="G8" s="19"/>
      <c r="H8" s="19"/>
      <c r="I8" s="28">
        <f>0+Q8</f>
      </c>
      <c r="J8" s="19"/>
      <c r="O8">
        <f>0+R8</f>
      </c>
      <c r="Q8">
        <f>0+I9+I13</f>
      </c>
      <c r="R8">
        <f>0+O9+O13</f>
      </c>
    </row>
    <row r="9" spans="1:16" ht="12.75">
      <c r="A9" s="25" t="s">
        <v>47</v>
      </c>
      <c r="B9" s="29" t="s">
        <v>765</v>
      </c>
      <c r="C9" s="29" t="s">
        <v>1188</v>
      </c>
      <c r="D9" s="25" t="s">
        <v>70</v>
      </c>
      <c r="E9" s="30" t="s">
        <v>1189</v>
      </c>
      <c r="F9" s="31" t="s">
        <v>153</v>
      </c>
      <c r="G9" s="32">
        <v>39</v>
      </c>
      <c r="H9" s="33">
        <v>0</v>
      </c>
      <c r="I9" s="33">
        <f>ROUND(ROUND(H9,2)*ROUND(G9,3),2)</f>
      </c>
      <c r="J9" s="31"/>
      <c r="O9">
        <f>(I9*21)/100</f>
      </c>
      <c r="P9" t="s">
        <v>23</v>
      </c>
    </row>
    <row r="10" spans="1:5" ht="25.5">
      <c r="A10" s="34" t="s">
        <v>54</v>
      </c>
      <c r="E10" s="35" t="s">
        <v>1190</v>
      </c>
    </row>
    <row r="11" spans="1:5" ht="12.75">
      <c r="A11" s="36" t="s">
        <v>56</v>
      </c>
      <c r="E11" s="37" t="s">
        <v>1191</v>
      </c>
    </row>
    <row r="12" spans="1:5" ht="12.75">
      <c r="A12" t="s">
        <v>58</v>
      </c>
      <c r="E12" s="35" t="s">
        <v>1192</v>
      </c>
    </row>
    <row r="13" spans="1:16" ht="12.75">
      <c r="A13" s="25" t="s">
        <v>47</v>
      </c>
      <c r="B13" s="29" t="s">
        <v>779</v>
      </c>
      <c r="C13" s="29" t="s">
        <v>1193</v>
      </c>
      <c r="D13" s="25" t="s">
        <v>70</v>
      </c>
      <c r="E13" s="30" t="s">
        <v>1194</v>
      </c>
      <c r="F13" s="31" t="s">
        <v>52</v>
      </c>
      <c r="G13" s="32">
        <v>313.588</v>
      </c>
      <c r="H13" s="33">
        <v>0</v>
      </c>
      <c r="I13" s="33">
        <f>ROUND(ROUND(H13,2)*ROUND(G13,3),2)</f>
      </c>
      <c r="J13" s="31"/>
      <c r="O13">
        <f>(I13*21)/100</f>
      </c>
      <c r="P13" t="s">
        <v>23</v>
      </c>
    </row>
    <row r="14" spans="1:5" ht="25.5">
      <c r="A14" s="34" t="s">
        <v>54</v>
      </c>
      <c r="E14" s="35" t="s">
        <v>1195</v>
      </c>
    </row>
    <row r="15" spans="1:5" ht="12.75">
      <c r="A15" s="36" t="s">
        <v>56</v>
      </c>
      <c r="E15" s="37" t="s">
        <v>1196</v>
      </c>
    </row>
    <row r="16" spans="1:5" ht="12.75">
      <c r="A16" t="s">
        <v>58</v>
      </c>
      <c r="E16" s="35" t="s">
        <v>70</v>
      </c>
    </row>
    <row r="17" spans="1:18" ht="12.75" customHeight="1">
      <c r="A17" s="6" t="s">
        <v>45</v>
      </c>
      <c r="B17" s="6"/>
      <c r="C17" s="39" t="s">
        <v>44</v>
      </c>
      <c r="D17" s="6"/>
      <c r="E17" s="27" t="s">
        <v>1197</v>
      </c>
      <c r="F17" s="6"/>
      <c r="G17" s="6"/>
      <c r="H17" s="6"/>
      <c r="I17" s="40">
        <f>0+Q17</f>
      </c>
      <c r="J17" s="6"/>
      <c r="O17">
        <f>0+R17</f>
      </c>
      <c r="Q17">
        <f>0+I18</f>
      </c>
      <c r="R17">
        <f>0+O18</f>
      </c>
    </row>
    <row r="18" spans="1:16" ht="12.75">
      <c r="A18" s="25" t="s">
        <v>47</v>
      </c>
      <c r="B18" s="29" t="s">
        <v>29</v>
      </c>
      <c r="C18" s="29" t="s">
        <v>1198</v>
      </c>
      <c r="D18" s="25" t="s">
        <v>70</v>
      </c>
      <c r="E18" s="30" t="s">
        <v>1199</v>
      </c>
      <c r="F18" s="31" t="s">
        <v>1200</v>
      </c>
      <c r="G18" s="32">
        <v>20</v>
      </c>
      <c r="H18" s="33">
        <v>0</v>
      </c>
      <c r="I18" s="33">
        <f>ROUND(ROUND(H18,2)*ROUND(G18,3),2)</f>
      </c>
      <c r="J18" s="31"/>
      <c r="O18">
        <f>(I18*21)/100</f>
      </c>
      <c r="P18" t="s">
        <v>23</v>
      </c>
    </row>
    <row r="19" spans="1:5" ht="38.25">
      <c r="A19" s="34" t="s">
        <v>54</v>
      </c>
      <c r="E19" s="35" t="s">
        <v>1201</v>
      </c>
    </row>
    <row r="20" spans="1:5" ht="12.75">
      <c r="A20" s="36" t="s">
        <v>56</v>
      </c>
      <c r="E20" s="37" t="s">
        <v>1202</v>
      </c>
    </row>
    <row r="21" spans="1:5" ht="12.75">
      <c r="A21" t="s">
        <v>58</v>
      </c>
      <c r="E21" s="35" t="s">
        <v>70</v>
      </c>
    </row>
    <row r="22" spans="1:18" ht="12.75" customHeight="1">
      <c r="A22" s="6" t="s">
        <v>45</v>
      </c>
      <c r="B22" s="6"/>
      <c r="C22" s="39" t="s">
        <v>897</v>
      </c>
      <c r="D22" s="6"/>
      <c r="E22" s="27" t="s">
        <v>1203</v>
      </c>
      <c r="F22" s="6"/>
      <c r="G22" s="6"/>
      <c r="H22" s="6"/>
      <c r="I22" s="40">
        <f>0+Q22</f>
      </c>
      <c r="J22" s="6"/>
      <c r="O22">
        <f>0+R22</f>
      </c>
      <c r="Q22">
        <f>0+I23</f>
      </c>
      <c r="R22">
        <f>0+O23</f>
      </c>
    </row>
    <row r="23" spans="1:16" ht="12.75">
      <c r="A23" s="25" t="s">
        <v>47</v>
      </c>
      <c r="B23" s="29" t="s">
        <v>23</v>
      </c>
      <c r="C23" s="29" t="s">
        <v>1204</v>
      </c>
      <c r="D23" s="25" t="s">
        <v>70</v>
      </c>
      <c r="E23" s="30" t="s">
        <v>1205</v>
      </c>
      <c r="F23" s="31" t="s">
        <v>99</v>
      </c>
      <c r="G23" s="32">
        <v>30.693</v>
      </c>
      <c r="H23" s="33">
        <v>0</v>
      </c>
      <c r="I23" s="33">
        <f>ROUND(ROUND(H23,2)*ROUND(G23,3),2)</f>
      </c>
      <c r="J23" s="31"/>
      <c r="O23">
        <f>(I23*21)/100</f>
      </c>
      <c r="P23" t="s">
        <v>23</v>
      </c>
    </row>
    <row r="24" spans="1:5" ht="51">
      <c r="A24" s="34" t="s">
        <v>54</v>
      </c>
      <c r="E24" s="35" t="s">
        <v>1206</v>
      </c>
    </row>
    <row r="25" spans="1:5" ht="12.75">
      <c r="A25" s="36" t="s">
        <v>56</v>
      </c>
      <c r="E25" s="37" t="s">
        <v>1207</v>
      </c>
    </row>
    <row r="26" spans="1:5" ht="63.75">
      <c r="A26" t="s">
        <v>58</v>
      </c>
      <c r="E26" s="35" t="s">
        <v>1208</v>
      </c>
    </row>
    <row r="27" spans="1:18" ht="12.75" customHeight="1">
      <c r="A27" s="6" t="s">
        <v>45</v>
      </c>
      <c r="B27" s="6"/>
      <c r="C27" s="39" t="s">
        <v>48</v>
      </c>
      <c r="D27" s="6"/>
      <c r="E27" s="27" t="s">
        <v>1209</v>
      </c>
      <c r="F27" s="6"/>
      <c r="G27" s="6"/>
      <c r="H27" s="6"/>
      <c r="I27" s="40">
        <f>0+Q27</f>
      </c>
      <c r="J27" s="6"/>
      <c r="O27">
        <f>0+R27</f>
      </c>
      <c r="Q27">
        <f>0+I28+I32</f>
      </c>
      <c r="R27">
        <f>0+O28+O32</f>
      </c>
    </row>
    <row r="28" spans="1:16" ht="12.75">
      <c r="A28" s="25" t="s">
        <v>47</v>
      </c>
      <c r="B28" s="29" t="s">
        <v>22</v>
      </c>
      <c r="C28" s="29" t="s">
        <v>1210</v>
      </c>
      <c r="D28" s="25" t="s">
        <v>70</v>
      </c>
      <c r="E28" s="30" t="s">
        <v>1211</v>
      </c>
      <c r="F28" s="31" t="s">
        <v>99</v>
      </c>
      <c r="G28" s="32">
        <v>208.182</v>
      </c>
      <c r="H28" s="33">
        <v>0</v>
      </c>
      <c r="I28" s="33">
        <f>ROUND(ROUND(H28,2)*ROUND(G28,3),2)</f>
      </c>
      <c r="J28" s="31"/>
      <c r="O28">
        <f>(I28*21)/100</f>
      </c>
      <c r="P28" t="s">
        <v>23</v>
      </c>
    </row>
    <row r="29" spans="1:5" ht="51">
      <c r="A29" s="34" t="s">
        <v>54</v>
      </c>
      <c r="E29" s="35" t="s">
        <v>1212</v>
      </c>
    </row>
    <row r="30" spans="1:5" ht="12.75">
      <c r="A30" s="36" t="s">
        <v>56</v>
      </c>
      <c r="E30" s="37" t="s">
        <v>1213</v>
      </c>
    </row>
    <row r="31" spans="1:5" ht="76.5">
      <c r="A31" t="s">
        <v>58</v>
      </c>
      <c r="E31" s="35" t="s">
        <v>1214</v>
      </c>
    </row>
    <row r="32" spans="1:16" ht="12.75">
      <c r="A32" s="25" t="s">
        <v>47</v>
      </c>
      <c r="B32" s="29" t="s">
        <v>33</v>
      </c>
      <c r="C32" s="29" t="s">
        <v>1215</v>
      </c>
      <c r="D32" s="25" t="s">
        <v>70</v>
      </c>
      <c r="E32" s="30" t="s">
        <v>1216</v>
      </c>
      <c r="F32" s="31" t="s">
        <v>99</v>
      </c>
      <c r="G32" s="32">
        <v>62.454</v>
      </c>
      <c r="H32" s="33">
        <v>0</v>
      </c>
      <c r="I32" s="33">
        <f>ROUND(ROUND(H32,2)*ROUND(G32,3),2)</f>
      </c>
      <c r="J32" s="31"/>
      <c r="O32">
        <f>(I32*21)/100</f>
      </c>
      <c r="P32" t="s">
        <v>23</v>
      </c>
    </row>
    <row r="33" spans="1:5" ht="25.5">
      <c r="A33" s="34" t="s">
        <v>54</v>
      </c>
      <c r="E33" s="35" t="s">
        <v>1217</v>
      </c>
    </row>
    <row r="34" spans="1:5" ht="12.75">
      <c r="A34" s="36" t="s">
        <v>56</v>
      </c>
      <c r="E34" s="37" t="s">
        <v>1218</v>
      </c>
    </row>
    <row r="35" spans="1:5" ht="25.5">
      <c r="A35" t="s">
        <v>58</v>
      </c>
      <c r="E35" s="35" t="s">
        <v>1219</v>
      </c>
    </row>
    <row r="36" spans="1:18" ht="12.75" customHeight="1">
      <c r="A36" s="6" t="s">
        <v>45</v>
      </c>
      <c r="B36" s="6"/>
      <c r="C36" s="39" t="s">
        <v>835</v>
      </c>
      <c r="D36" s="6"/>
      <c r="E36" s="27" t="s">
        <v>1220</v>
      </c>
      <c r="F36" s="6"/>
      <c r="G36" s="6"/>
      <c r="H36" s="6"/>
      <c r="I36" s="40">
        <f>0+Q36</f>
      </c>
      <c r="J36" s="6"/>
      <c r="O36">
        <f>0+R36</f>
      </c>
      <c r="Q36">
        <f>0+I37+I41+I45+I49</f>
      </c>
      <c r="R36">
        <f>0+O37+O41+O45+O49</f>
      </c>
    </row>
    <row r="37" spans="1:16" ht="12.75">
      <c r="A37" s="25" t="s">
        <v>47</v>
      </c>
      <c r="B37" s="29" t="s">
        <v>35</v>
      </c>
      <c r="C37" s="29" t="s">
        <v>1221</v>
      </c>
      <c r="D37" s="25" t="s">
        <v>70</v>
      </c>
      <c r="E37" s="30" t="s">
        <v>1222</v>
      </c>
      <c r="F37" s="31" t="s">
        <v>84</v>
      </c>
      <c r="G37" s="32">
        <v>137.8</v>
      </c>
      <c r="H37" s="33">
        <v>0</v>
      </c>
      <c r="I37" s="33">
        <f>ROUND(ROUND(H37,2)*ROUND(G37,3),2)</f>
      </c>
      <c r="J37" s="31"/>
      <c r="O37">
        <f>(I37*21)/100</f>
      </c>
      <c r="P37" t="s">
        <v>23</v>
      </c>
    </row>
    <row r="38" spans="1:5" ht="25.5">
      <c r="A38" s="34" t="s">
        <v>54</v>
      </c>
      <c r="E38" s="35" t="s">
        <v>1223</v>
      </c>
    </row>
    <row r="39" spans="1:5" ht="12.75">
      <c r="A39" s="36" t="s">
        <v>56</v>
      </c>
      <c r="E39" s="37" t="s">
        <v>1224</v>
      </c>
    </row>
    <row r="40" spans="1:5" ht="12.75">
      <c r="A40" t="s">
        <v>58</v>
      </c>
      <c r="E40" s="35" t="s">
        <v>1225</v>
      </c>
    </row>
    <row r="41" spans="1:16" ht="12.75">
      <c r="A41" s="25" t="s">
        <v>47</v>
      </c>
      <c r="B41" s="29" t="s">
        <v>37</v>
      </c>
      <c r="C41" s="29" t="s">
        <v>1226</v>
      </c>
      <c r="D41" s="25" t="s">
        <v>70</v>
      </c>
      <c r="E41" s="30" t="s">
        <v>1227</v>
      </c>
      <c r="F41" s="31" t="s">
        <v>84</v>
      </c>
      <c r="G41" s="32">
        <v>127.4</v>
      </c>
      <c r="H41" s="33">
        <v>0</v>
      </c>
      <c r="I41" s="33">
        <f>ROUND(ROUND(H41,2)*ROUND(G41,3),2)</f>
      </c>
      <c r="J41" s="31"/>
      <c r="O41">
        <f>(I41*21)/100</f>
      </c>
      <c r="P41" t="s">
        <v>23</v>
      </c>
    </row>
    <row r="42" spans="1:5" ht="38.25">
      <c r="A42" s="34" t="s">
        <v>54</v>
      </c>
      <c r="E42" s="35" t="s">
        <v>1228</v>
      </c>
    </row>
    <row r="43" spans="1:5" ht="12.75">
      <c r="A43" s="36" t="s">
        <v>56</v>
      </c>
      <c r="E43" s="37" t="s">
        <v>1229</v>
      </c>
    </row>
    <row r="44" spans="1:5" ht="12.75">
      <c r="A44" t="s">
        <v>58</v>
      </c>
      <c r="E44" s="35" t="s">
        <v>1225</v>
      </c>
    </row>
    <row r="45" spans="1:16" ht="12.75">
      <c r="A45" s="25" t="s">
        <v>47</v>
      </c>
      <c r="B45" s="29" t="s">
        <v>625</v>
      </c>
      <c r="C45" s="29" t="s">
        <v>1230</v>
      </c>
      <c r="D45" s="25" t="s">
        <v>70</v>
      </c>
      <c r="E45" s="30" t="s">
        <v>1231</v>
      </c>
      <c r="F45" s="31" t="s">
        <v>84</v>
      </c>
      <c r="G45" s="32">
        <v>137.8</v>
      </c>
      <c r="H45" s="33">
        <v>0</v>
      </c>
      <c r="I45" s="33">
        <f>ROUND(ROUND(H45,2)*ROUND(G45,3),2)</f>
      </c>
      <c r="J45" s="31"/>
      <c r="O45">
        <f>(I45*21)/100</f>
      </c>
      <c r="P45" t="s">
        <v>23</v>
      </c>
    </row>
    <row r="46" spans="1:5" ht="25.5">
      <c r="A46" s="34" t="s">
        <v>54</v>
      </c>
      <c r="E46" s="35" t="s">
        <v>1232</v>
      </c>
    </row>
    <row r="47" spans="1:5" ht="12.75">
      <c r="A47" s="36" t="s">
        <v>56</v>
      </c>
      <c r="E47" s="37" t="s">
        <v>1224</v>
      </c>
    </row>
    <row r="48" spans="1:5" ht="12.75">
      <c r="A48" t="s">
        <v>58</v>
      </c>
      <c r="E48" s="35" t="s">
        <v>70</v>
      </c>
    </row>
    <row r="49" spans="1:16" ht="12.75">
      <c r="A49" s="25" t="s">
        <v>47</v>
      </c>
      <c r="B49" s="29" t="s">
        <v>674</v>
      </c>
      <c r="C49" s="29" t="s">
        <v>1233</v>
      </c>
      <c r="D49" s="25" t="s">
        <v>70</v>
      </c>
      <c r="E49" s="30" t="s">
        <v>1234</v>
      </c>
      <c r="F49" s="31" t="s">
        <v>84</v>
      </c>
      <c r="G49" s="32">
        <v>127.4</v>
      </c>
      <c r="H49" s="33">
        <v>0</v>
      </c>
      <c r="I49" s="33">
        <f>ROUND(ROUND(H49,2)*ROUND(G49,3),2)</f>
      </c>
      <c r="J49" s="31"/>
      <c r="O49">
        <f>(I49*21)/100</f>
      </c>
      <c r="P49" t="s">
        <v>23</v>
      </c>
    </row>
    <row r="50" spans="1:5" ht="25.5">
      <c r="A50" s="34" t="s">
        <v>54</v>
      </c>
      <c r="E50" s="35" t="s">
        <v>1235</v>
      </c>
    </row>
    <row r="51" spans="1:5" ht="12.75">
      <c r="A51" s="36" t="s">
        <v>56</v>
      </c>
      <c r="E51" s="37" t="s">
        <v>1229</v>
      </c>
    </row>
    <row r="52" spans="1:5" ht="12.75">
      <c r="A52" t="s">
        <v>58</v>
      </c>
      <c r="E52" s="35" t="s">
        <v>70</v>
      </c>
    </row>
    <row r="53" spans="1:18" ht="12.75" customHeight="1">
      <c r="A53" s="6" t="s">
        <v>45</v>
      </c>
      <c r="B53" s="6"/>
      <c r="C53" s="39" t="s">
        <v>160</v>
      </c>
      <c r="D53" s="6"/>
      <c r="E53" s="27" t="s">
        <v>1236</v>
      </c>
      <c r="F53" s="6"/>
      <c r="G53" s="6"/>
      <c r="H53" s="6"/>
      <c r="I53" s="40">
        <f>0+Q53</f>
      </c>
      <c r="J53" s="6"/>
      <c r="O53">
        <f>0+R53</f>
      </c>
      <c r="Q53">
        <f>0+I54+I58+I62+I66</f>
      </c>
      <c r="R53">
        <f>0+O54+O58+O62+O66</f>
      </c>
    </row>
    <row r="54" spans="1:16" ht="12.75">
      <c r="A54" s="25" t="s">
        <v>47</v>
      </c>
      <c r="B54" s="29" t="s">
        <v>40</v>
      </c>
      <c r="C54" s="29" t="s">
        <v>1237</v>
      </c>
      <c r="D54" s="25" t="s">
        <v>70</v>
      </c>
      <c r="E54" s="30" t="s">
        <v>1238</v>
      </c>
      <c r="F54" s="31" t="s">
        <v>99</v>
      </c>
      <c r="G54" s="32">
        <v>59.494</v>
      </c>
      <c r="H54" s="33">
        <v>0</v>
      </c>
      <c r="I54" s="33">
        <f>ROUND(ROUND(H54,2)*ROUND(G54,3),2)</f>
      </c>
      <c r="J54" s="31"/>
      <c r="O54">
        <f>(I54*21)/100</f>
      </c>
      <c r="P54" t="s">
        <v>23</v>
      </c>
    </row>
    <row r="55" spans="1:5" ht="25.5">
      <c r="A55" s="34" t="s">
        <v>54</v>
      </c>
      <c r="E55" s="35" t="s">
        <v>1239</v>
      </c>
    </row>
    <row r="56" spans="1:5" ht="12.75">
      <c r="A56" s="36" t="s">
        <v>56</v>
      </c>
      <c r="E56" s="37" t="s">
        <v>1240</v>
      </c>
    </row>
    <row r="57" spans="1:5" ht="102">
      <c r="A57" t="s">
        <v>58</v>
      </c>
      <c r="E57" s="35" t="s">
        <v>1241</v>
      </c>
    </row>
    <row r="58" spans="1:16" ht="12.75">
      <c r="A58" s="25" t="s">
        <v>47</v>
      </c>
      <c r="B58" s="29" t="s">
        <v>42</v>
      </c>
      <c r="C58" s="29" t="s">
        <v>1242</v>
      </c>
      <c r="D58" s="25" t="s">
        <v>70</v>
      </c>
      <c r="E58" s="30" t="s">
        <v>1243</v>
      </c>
      <c r="F58" s="31" t="s">
        <v>99</v>
      </c>
      <c r="G58" s="32">
        <v>60.006</v>
      </c>
      <c r="H58" s="33">
        <v>0</v>
      </c>
      <c r="I58" s="33">
        <f>ROUND(ROUND(H58,2)*ROUND(G58,3),2)</f>
      </c>
      <c r="J58" s="31"/>
      <c r="O58">
        <f>(I58*21)/100</f>
      </c>
      <c r="P58" t="s">
        <v>23</v>
      </c>
    </row>
    <row r="59" spans="1:5" ht="25.5">
      <c r="A59" s="34" t="s">
        <v>54</v>
      </c>
      <c r="E59" s="35" t="s">
        <v>1244</v>
      </c>
    </row>
    <row r="60" spans="1:5" ht="12.75">
      <c r="A60" s="36" t="s">
        <v>56</v>
      </c>
      <c r="E60" s="37" t="s">
        <v>1245</v>
      </c>
    </row>
    <row r="61" spans="1:5" ht="102">
      <c r="A61" t="s">
        <v>58</v>
      </c>
      <c r="E61" s="35" t="s">
        <v>1246</v>
      </c>
    </row>
    <row r="62" spans="1:16" ht="12.75">
      <c r="A62" s="25" t="s">
        <v>47</v>
      </c>
      <c r="B62" s="29" t="s">
        <v>44</v>
      </c>
      <c r="C62" s="29" t="s">
        <v>1247</v>
      </c>
      <c r="D62" s="25" t="s">
        <v>50</v>
      </c>
      <c r="E62" s="30" t="s">
        <v>1248</v>
      </c>
      <c r="F62" s="31" t="s">
        <v>99</v>
      </c>
      <c r="G62" s="32">
        <v>142.54</v>
      </c>
      <c r="H62" s="33">
        <v>0</v>
      </c>
      <c r="I62" s="33">
        <f>ROUND(ROUND(H62,2)*ROUND(G62,3),2)</f>
      </c>
      <c r="J62" s="31"/>
      <c r="O62">
        <f>(I62*21)/100</f>
      </c>
      <c r="P62" t="s">
        <v>23</v>
      </c>
    </row>
    <row r="63" spans="1:5" ht="25.5">
      <c r="A63" s="34" t="s">
        <v>54</v>
      </c>
      <c r="E63" s="35" t="s">
        <v>1249</v>
      </c>
    </row>
    <row r="64" spans="1:5" ht="12.75">
      <c r="A64" s="36" t="s">
        <v>56</v>
      </c>
      <c r="E64" s="37" t="s">
        <v>1250</v>
      </c>
    </row>
    <row r="65" spans="1:5" ht="12.75">
      <c r="A65" t="s">
        <v>58</v>
      </c>
      <c r="E65" s="35" t="s">
        <v>70</v>
      </c>
    </row>
    <row r="66" spans="1:16" ht="12.75">
      <c r="A66" s="25" t="s">
        <v>47</v>
      </c>
      <c r="B66" s="29" t="s">
        <v>897</v>
      </c>
      <c r="C66" s="29" t="s">
        <v>1247</v>
      </c>
      <c r="D66" s="25" t="s">
        <v>61</v>
      </c>
      <c r="E66" s="30" t="s">
        <v>1251</v>
      </c>
      <c r="F66" s="31" t="s">
        <v>99</v>
      </c>
      <c r="G66" s="32">
        <v>208.18</v>
      </c>
      <c r="H66" s="33">
        <v>0</v>
      </c>
      <c r="I66" s="33">
        <f>ROUND(ROUND(H66,2)*ROUND(G66,3),2)</f>
      </c>
      <c r="J66" s="31"/>
      <c r="O66">
        <f>(I66*21)/100</f>
      </c>
      <c r="P66" t="s">
        <v>23</v>
      </c>
    </row>
    <row r="67" spans="1:5" ht="25.5">
      <c r="A67" s="34" t="s">
        <v>54</v>
      </c>
      <c r="E67" s="35" t="s">
        <v>1252</v>
      </c>
    </row>
    <row r="68" spans="1:5" ht="12.75">
      <c r="A68" s="36" t="s">
        <v>56</v>
      </c>
      <c r="E68" s="37" t="s">
        <v>1253</v>
      </c>
    </row>
    <row r="69" spans="1:5" ht="12.75">
      <c r="A69" t="s">
        <v>58</v>
      </c>
      <c r="E69" s="35" t="s">
        <v>70</v>
      </c>
    </row>
    <row r="70" spans="1:18" ht="12.75" customHeight="1">
      <c r="A70" s="6" t="s">
        <v>45</v>
      </c>
      <c r="B70" s="6"/>
      <c r="C70" s="39" t="s">
        <v>165</v>
      </c>
      <c r="D70" s="6"/>
      <c r="E70" s="27" t="s">
        <v>1254</v>
      </c>
      <c r="F70" s="6"/>
      <c r="G70" s="6"/>
      <c r="H70" s="6"/>
      <c r="I70" s="40">
        <f>0+Q70</f>
      </c>
      <c r="J70" s="6"/>
      <c r="O70">
        <f>0+R70</f>
      </c>
      <c r="Q70">
        <f>0+I71+I75+I79</f>
      </c>
      <c r="R70">
        <f>0+O71+O75+O79</f>
      </c>
    </row>
    <row r="71" spans="1:16" ht="12.75">
      <c r="A71" s="25" t="s">
        <v>47</v>
      </c>
      <c r="B71" s="29" t="s">
        <v>48</v>
      </c>
      <c r="C71" s="29" t="s">
        <v>1255</v>
      </c>
      <c r="D71" s="25" t="s">
        <v>70</v>
      </c>
      <c r="E71" s="30" t="s">
        <v>1256</v>
      </c>
      <c r="F71" s="31" t="s">
        <v>99</v>
      </c>
      <c r="G71" s="32">
        <v>208.18</v>
      </c>
      <c r="H71" s="33">
        <v>0</v>
      </c>
      <c r="I71" s="33">
        <f>ROUND(ROUND(H71,2)*ROUND(G71,3),2)</f>
      </c>
      <c r="J71" s="31"/>
      <c r="O71">
        <f>(I71*21)/100</f>
      </c>
      <c r="P71" t="s">
        <v>23</v>
      </c>
    </row>
    <row r="72" spans="1:5" ht="25.5">
      <c r="A72" s="34" t="s">
        <v>54</v>
      </c>
      <c r="E72" s="35" t="s">
        <v>1252</v>
      </c>
    </row>
    <row r="73" spans="1:5" ht="12.75">
      <c r="A73" s="36" t="s">
        <v>56</v>
      </c>
      <c r="E73" s="37" t="s">
        <v>1253</v>
      </c>
    </row>
    <row r="74" spans="1:5" ht="25.5">
      <c r="A74" t="s">
        <v>58</v>
      </c>
      <c r="E74" s="35" t="s">
        <v>1257</v>
      </c>
    </row>
    <row r="75" spans="1:16" ht="12.75">
      <c r="A75" s="25" t="s">
        <v>47</v>
      </c>
      <c r="B75" s="29" t="s">
        <v>886</v>
      </c>
      <c r="C75" s="29" t="s">
        <v>1258</v>
      </c>
      <c r="D75" s="25" t="s">
        <v>70</v>
      </c>
      <c r="E75" s="30" t="s">
        <v>1259</v>
      </c>
      <c r="F75" s="31" t="s">
        <v>99</v>
      </c>
      <c r="G75" s="32">
        <v>142.54</v>
      </c>
      <c r="H75" s="33">
        <v>0</v>
      </c>
      <c r="I75" s="33">
        <f>ROUND(ROUND(H75,2)*ROUND(G75,3),2)</f>
      </c>
      <c r="J75" s="31"/>
      <c r="O75">
        <f>(I75*21)/100</f>
      </c>
      <c r="P75" t="s">
        <v>23</v>
      </c>
    </row>
    <row r="76" spans="1:5" ht="38.25">
      <c r="A76" s="34" t="s">
        <v>54</v>
      </c>
      <c r="E76" s="35" t="s">
        <v>1260</v>
      </c>
    </row>
    <row r="77" spans="1:5" ht="12.75">
      <c r="A77" s="36" t="s">
        <v>56</v>
      </c>
      <c r="E77" s="37" t="s">
        <v>1250</v>
      </c>
    </row>
    <row r="78" spans="1:5" ht="25.5">
      <c r="A78" t="s">
        <v>58</v>
      </c>
      <c r="E78" s="35" t="s">
        <v>1261</v>
      </c>
    </row>
    <row r="79" spans="1:16" ht="12.75">
      <c r="A79" s="25" t="s">
        <v>47</v>
      </c>
      <c r="B79" s="29" t="s">
        <v>835</v>
      </c>
      <c r="C79" s="29" t="s">
        <v>1262</v>
      </c>
      <c r="D79" s="25" t="s">
        <v>70</v>
      </c>
      <c r="E79" s="30" t="s">
        <v>1263</v>
      </c>
      <c r="F79" s="31" t="s">
        <v>99</v>
      </c>
      <c r="G79" s="32">
        <v>25.155</v>
      </c>
      <c r="H79" s="33">
        <v>0</v>
      </c>
      <c r="I79" s="33">
        <f>ROUND(ROUND(H79,2)*ROUND(G79,3),2)</f>
      </c>
      <c r="J79" s="31"/>
      <c r="O79">
        <f>(I79*21)/100</f>
      </c>
      <c r="P79" t="s">
        <v>23</v>
      </c>
    </row>
    <row r="80" spans="1:5" ht="38.25">
      <c r="A80" s="34" t="s">
        <v>54</v>
      </c>
      <c r="E80" s="35" t="s">
        <v>1264</v>
      </c>
    </row>
    <row r="81" spans="1:5" ht="12.75">
      <c r="A81" s="36" t="s">
        <v>56</v>
      </c>
      <c r="E81" s="37" t="s">
        <v>1265</v>
      </c>
    </row>
    <row r="82" spans="1:5" ht="12.75">
      <c r="A82" t="s">
        <v>58</v>
      </c>
      <c r="E82" s="35" t="s">
        <v>1266</v>
      </c>
    </row>
    <row r="83" spans="1:18" ht="12.75" customHeight="1">
      <c r="A83" s="6" t="s">
        <v>45</v>
      </c>
      <c r="B83" s="6"/>
      <c r="C83" s="39" t="s">
        <v>841</v>
      </c>
      <c r="D83" s="6"/>
      <c r="E83" s="27" t="s">
        <v>1267</v>
      </c>
      <c r="F83" s="6"/>
      <c r="G83" s="6"/>
      <c r="H83" s="6"/>
      <c r="I83" s="40">
        <f>0+Q83</f>
      </c>
      <c r="J83" s="6"/>
      <c r="O83">
        <f>0+R83</f>
      </c>
      <c r="Q83">
        <f>0+I84</f>
      </c>
      <c r="R83">
        <f>0+O84</f>
      </c>
    </row>
    <row r="84" spans="1:16" ht="12.75">
      <c r="A84" s="25" t="s">
        <v>47</v>
      </c>
      <c r="B84" s="29" t="s">
        <v>160</v>
      </c>
      <c r="C84" s="29" t="s">
        <v>1268</v>
      </c>
      <c r="D84" s="25" t="s">
        <v>70</v>
      </c>
      <c r="E84" s="30" t="s">
        <v>1269</v>
      </c>
      <c r="F84" s="31" t="s">
        <v>99</v>
      </c>
      <c r="G84" s="32">
        <v>208.18</v>
      </c>
      <c r="H84" s="33">
        <v>0</v>
      </c>
      <c r="I84" s="33">
        <f>ROUND(ROUND(H84,2)*ROUND(G84,3),2)</f>
      </c>
      <c r="J84" s="31"/>
      <c r="O84">
        <f>(I84*21)/100</f>
      </c>
      <c r="P84" t="s">
        <v>23</v>
      </c>
    </row>
    <row r="85" spans="1:5" ht="25.5">
      <c r="A85" s="34" t="s">
        <v>54</v>
      </c>
      <c r="E85" s="35" t="s">
        <v>1252</v>
      </c>
    </row>
    <row r="86" spans="1:5" ht="12.75">
      <c r="A86" s="36" t="s">
        <v>56</v>
      </c>
      <c r="E86" s="37" t="s">
        <v>1253</v>
      </c>
    </row>
    <row r="87" spans="1:5" ht="12.75">
      <c r="A87" t="s">
        <v>58</v>
      </c>
      <c r="E87" s="35" t="s">
        <v>70</v>
      </c>
    </row>
    <row r="88" spans="1:18" ht="12.75" customHeight="1">
      <c r="A88" s="6" t="s">
        <v>45</v>
      </c>
      <c r="B88" s="6"/>
      <c r="C88" s="39" t="s">
        <v>829</v>
      </c>
      <c r="D88" s="6"/>
      <c r="E88" s="27" t="s">
        <v>1270</v>
      </c>
      <c r="F88" s="6"/>
      <c r="G88" s="6"/>
      <c r="H88" s="6"/>
      <c r="I88" s="40">
        <f>0+Q88</f>
      </c>
      <c r="J88" s="6"/>
      <c r="O88">
        <f>0+R88</f>
      </c>
      <c r="Q88">
        <f>0+I89</f>
      </c>
      <c r="R88">
        <f>0+O89</f>
      </c>
    </row>
    <row r="89" spans="1:16" ht="12.75">
      <c r="A89" s="25" t="s">
        <v>47</v>
      </c>
      <c r="B89" s="29" t="s">
        <v>165</v>
      </c>
      <c r="C89" s="29" t="s">
        <v>1271</v>
      </c>
      <c r="D89" s="25" t="s">
        <v>70</v>
      </c>
      <c r="E89" s="30" t="s">
        <v>1272</v>
      </c>
      <c r="F89" s="31" t="s">
        <v>153</v>
      </c>
      <c r="G89" s="32">
        <v>39</v>
      </c>
      <c r="H89" s="33">
        <v>0</v>
      </c>
      <c r="I89" s="33">
        <f>ROUND(ROUND(H89,2)*ROUND(G89,3),2)</f>
      </c>
      <c r="J89" s="31"/>
      <c r="O89">
        <f>(I89*21)/100</f>
      </c>
      <c r="P89" t="s">
        <v>23</v>
      </c>
    </row>
    <row r="90" spans="1:5" ht="38.25">
      <c r="A90" s="34" t="s">
        <v>54</v>
      </c>
      <c r="E90" s="35" t="s">
        <v>1273</v>
      </c>
    </row>
    <row r="91" spans="1:5" ht="12.75">
      <c r="A91" s="36" t="s">
        <v>56</v>
      </c>
      <c r="E91" s="37" t="s">
        <v>1191</v>
      </c>
    </row>
    <row r="92" spans="1:5" ht="12.75">
      <c r="A92" t="s">
        <v>58</v>
      </c>
      <c r="E92" s="35" t="s">
        <v>70</v>
      </c>
    </row>
    <row r="93" spans="1:18" ht="12.75" customHeight="1">
      <c r="A93" s="6" t="s">
        <v>45</v>
      </c>
      <c r="B93" s="6"/>
      <c r="C93" s="39" t="s">
        <v>64</v>
      </c>
      <c r="D93" s="6"/>
      <c r="E93" s="27" t="s">
        <v>1274</v>
      </c>
      <c r="F93" s="6"/>
      <c r="G93" s="6"/>
      <c r="H93" s="6"/>
      <c r="I93" s="40">
        <f>0+Q93</f>
      </c>
      <c r="J93" s="6"/>
      <c r="O93">
        <f>0+R93</f>
      </c>
      <c r="Q93">
        <f>0+I94+I98</f>
      </c>
      <c r="R93">
        <f>0+O94+O98</f>
      </c>
    </row>
    <row r="94" spans="1:16" ht="12.75">
      <c r="A94" s="25" t="s">
        <v>47</v>
      </c>
      <c r="B94" s="29" t="s">
        <v>824</v>
      </c>
      <c r="C94" s="29" t="s">
        <v>1275</v>
      </c>
      <c r="D94" s="25" t="s">
        <v>70</v>
      </c>
      <c r="E94" s="30" t="s">
        <v>1276</v>
      </c>
      <c r="F94" s="31" t="s">
        <v>99</v>
      </c>
      <c r="G94" s="32">
        <v>6.123</v>
      </c>
      <c r="H94" s="33">
        <v>0</v>
      </c>
      <c r="I94" s="33">
        <f>ROUND(ROUND(H94,2)*ROUND(G94,3),2)</f>
      </c>
      <c r="J94" s="31"/>
      <c r="O94">
        <f>(I94*21)/100</f>
      </c>
      <c r="P94" t="s">
        <v>23</v>
      </c>
    </row>
    <row r="95" spans="1:5" ht="38.25">
      <c r="A95" s="34" t="s">
        <v>54</v>
      </c>
      <c r="E95" s="35" t="s">
        <v>1277</v>
      </c>
    </row>
    <row r="96" spans="1:5" ht="12.75">
      <c r="A96" s="36" t="s">
        <v>56</v>
      </c>
      <c r="E96" s="37" t="s">
        <v>1278</v>
      </c>
    </row>
    <row r="97" spans="1:5" ht="25.5">
      <c r="A97" t="s">
        <v>58</v>
      </c>
      <c r="E97" s="35" t="s">
        <v>1279</v>
      </c>
    </row>
    <row r="98" spans="1:16" ht="12.75">
      <c r="A98" s="25" t="s">
        <v>47</v>
      </c>
      <c r="B98" s="29" t="s">
        <v>841</v>
      </c>
      <c r="C98" s="29" t="s">
        <v>1280</v>
      </c>
      <c r="D98" s="25" t="s">
        <v>70</v>
      </c>
      <c r="E98" s="30" t="s">
        <v>1281</v>
      </c>
      <c r="F98" s="31" t="s">
        <v>99</v>
      </c>
      <c r="G98" s="32">
        <v>6.123</v>
      </c>
      <c r="H98" s="33">
        <v>0</v>
      </c>
      <c r="I98" s="33">
        <f>ROUND(ROUND(H98,2)*ROUND(G98,3),2)</f>
      </c>
      <c r="J98" s="31"/>
      <c r="O98">
        <f>(I98*21)/100</f>
      </c>
      <c r="P98" t="s">
        <v>23</v>
      </c>
    </row>
    <row r="99" spans="1:5" ht="25.5">
      <c r="A99" s="34" t="s">
        <v>54</v>
      </c>
      <c r="E99" s="35" t="s">
        <v>1282</v>
      </c>
    </row>
    <row r="100" spans="1:5" ht="12.75">
      <c r="A100" s="36" t="s">
        <v>56</v>
      </c>
      <c r="E100" s="37" t="s">
        <v>1278</v>
      </c>
    </row>
    <row r="101" spans="1:5" ht="38.25">
      <c r="A101" t="s">
        <v>58</v>
      </c>
      <c r="E101" s="35" t="s">
        <v>1283</v>
      </c>
    </row>
    <row r="102" spans="1:18" ht="12.75" customHeight="1">
      <c r="A102" s="6" t="s">
        <v>45</v>
      </c>
      <c r="B102" s="6"/>
      <c r="C102" s="39" t="s">
        <v>466</v>
      </c>
      <c r="D102" s="6"/>
      <c r="E102" s="27" t="s">
        <v>1284</v>
      </c>
      <c r="F102" s="6"/>
      <c r="G102" s="6"/>
      <c r="H102" s="6"/>
      <c r="I102" s="40">
        <f>0+Q102</f>
      </c>
      <c r="J102" s="6"/>
      <c r="O102">
        <f>0+R102</f>
      </c>
      <c r="Q102">
        <f>0+I103+I107+I111</f>
      </c>
      <c r="R102">
        <f>0+O103+O107+O111</f>
      </c>
    </row>
    <row r="103" spans="1:16" ht="12.75">
      <c r="A103" s="25" t="s">
        <v>47</v>
      </c>
      <c r="B103" s="29" t="s">
        <v>168</v>
      </c>
      <c r="C103" s="29" t="s">
        <v>1285</v>
      </c>
      <c r="D103" s="25" t="s">
        <v>70</v>
      </c>
      <c r="E103" s="30" t="s">
        <v>1286</v>
      </c>
      <c r="F103" s="31" t="s">
        <v>153</v>
      </c>
      <c r="G103" s="32">
        <v>39</v>
      </c>
      <c r="H103" s="33">
        <v>0</v>
      </c>
      <c r="I103" s="33">
        <f>ROUND(ROUND(H103,2)*ROUND(G103,3),2)</f>
      </c>
      <c r="J103" s="31"/>
      <c r="O103">
        <f>(I103*21)/100</f>
      </c>
      <c r="P103" t="s">
        <v>23</v>
      </c>
    </row>
    <row r="104" spans="1:5" ht="38.25">
      <c r="A104" s="34" t="s">
        <v>54</v>
      </c>
      <c r="E104" s="35" t="s">
        <v>1287</v>
      </c>
    </row>
    <row r="105" spans="1:5" ht="12.75">
      <c r="A105" s="36" t="s">
        <v>56</v>
      </c>
      <c r="E105" s="37" t="s">
        <v>1191</v>
      </c>
    </row>
    <row r="106" spans="1:5" ht="38.25">
      <c r="A106" t="s">
        <v>58</v>
      </c>
      <c r="E106" s="35" t="s">
        <v>1288</v>
      </c>
    </row>
    <row r="107" spans="1:16" ht="12.75">
      <c r="A107" s="25" t="s">
        <v>47</v>
      </c>
      <c r="B107" s="29" t="s">
        <v>829</v>
      </c>
      <c r="C107" s="29" t="s">
        <v>1289</v>
      </c>
      <c r="D107" s="25" t="s">
        <v>70</v>
      </c>
      <c r="E107" s="30" t="s">
        <v>1290</v>
      </c>
      <c r="F107" s="31" t="s">
        <v>72</v>
      </c>
      <c r="G107" s="32">
        <v>2</v>
      </c>
      <c r="H107" s="33">
        <v>0</v>
      </c>
      <c r="I107" s="33">
        <f>ROUND(ROUND(H107,2)*ROUND(G107,3),2)</f>
      </c>
      <c r="J107" s="31"/>
      <c r="O107">
        <f>(I107*21)/100</f>
      </c>
      <c r="P107" t="s">
        <v>23</v>
      </c>
    </row>
    <row r="108" spans="1:5" ht="38.25">
      <c r="A108" s="34" t="s">
        <v>54</v>
      </c>
      <c r="E108" s="35" t="s">
        <v>1291</v>
      </c>
    </row>
    <row r="109" spans="1:5" ht="12.75">
      <c r="A109" s="36" t="s">
        <v>56</v>
      </c>
      <c r="E109" s="37" t="s">
        <v>95</v>
      </c>
    </row>
    <row r="110" spans="1:5" ht="51">
      <c r="A110" t="s">
        <v>58</v>
      </c>
      <c r="E110" s="35" t="s">
        <v>1292</v>
      </c>
    </row>
    <row r="111" spans="1:16" ht="12.75">
      <c r="A111" s="25" t="s">
        <v>47</v>
      </c>
      <c r="B111" s="29" t="s">
        <v>810</v>
      </c>
      <c r="C111" s="29" t="s">
        <v>1293</v>
      </c>
      <c r="D111" s="25" t="s">
        <v>70</v>
      </c>
      <c r="E111" s="30" t="s">
        <v>1294</v>
      </c>
      <c r="F111" s="31" t="s">
        <v>72</v>
      </c>
      <c r="G111" s="32">
        <v>3</v>
      </c>
      <c r="H111" s="33">
        <v>0</v>
      </c>
      <c r="I111" s="33">
        <f>ROUND(ROUND(H111,2)*ROUND(G111,3),2)</f>
      </c>
      <c r="J111" s="31"/>
      <c r="O111">
        <f>(I111*21)/100</f>
      </c>
      <c r="P111" t="s">
        <v>23</v>
      </c>
    </row>
    <row r="112" spans="1:5" ht="38.25">
      <c r="A112" s="34" t="s">
        <v>54</v>
      </c>
      <c r="E112" s="35" t="s">
        <v>1295</v>
      </c>
    </row>
    <row r="113" spans="1:5" ht="12.75">
      <c r="A113" s="36" t="s">
        <v>56</v>
      </c>
      <c r="E113" s="37" t="s">
        <v>698</v>
      </c>
    </row>
    <row r="114" spans="1:5" ht="76.5">
      <c r="A114" t="s">
        <v>58</v>
      </c>
      <c r="E114" s="35" t="s">
        <v>1296</v>
      </c>
    </row>
    <row r="115" spans="1:18" ht="12.75" customHeight="1">
      <c r="A115" s="6" t="s">
        <v>45</v>
      </c>
      <c r="B115" s="6"/>
      <c r="C115" s="39" t="s">
        <v>509</v>
      </c>
      <c r="D115" s="6"/>
      <c r="E115" s="27" t="s">
        <v>1297</v>
      </c>
      <c r="F115" s="6"/>
      <c r="G115" s="6"/>
      <c r="H115" s="6"/>
      <c r="I115" s="40">
        <f>0+Q115</f>
      </c>
      <c r="J115" s="6"/>
      <c r="O115">
        <f>0+R115</f>
      </c>
      <c r="Q115">
        <f>0+I116+I120+I124+I128+I132+I136+I140+I144</f>
      </c>
      <c r="R115">
        <f>0+O116+O120+O124+O128+O132+O136+O140+O144</f>
      </c>
    </row>
    <row r="116" spans="1:16" ht="12.75">
      <c r="A116" s="25" t="s">
        <v>47</v>
      </c>
      <c r="B116" s="29" t="s">
        <v>816</v>
      </c>
      <c r="C116" s="29" t="s">
        <v>1298</v>
      </c>
      <c r="D116" s="25" t="s">
        <v>70</v>
      </c>
      <c r="E116" s="30" t="s">
        <v>1299</v>
      </c>
      <c r="F116" s="31" t="s">
        <v>1300</v>
      </c>
      <c r="G116" s="32">
        <v>2</v>
      </c>
      <c r="H116" s="33">
        <v>0</v>
      </c>
      <c r="I116" s="33">
        <f>ROUND(ROUND(H116,2)*ROUND(G116,3),2)</f>
      </c>
      <c r="J116" s="31"/>
      <c r="O116">
        <f>(I116*21)/100</f>
      </c>
      <c r="P116" t="s">
        <v>23</v>
      </c>
    </row>
    <row r="117" spans="1:5" ht="25.5">
      <c r="A117" s="34" t="s">
        <v>54</v>
      </c>
      <c r="E117" s="35" t="s">
        <v>1301</v>
      </c>
    </row>
    <row r="118" spans="1:5" ht="12.75">
      <c r="A118" s="36" t="s">
        <v>56</v>
      </c>
      <c r="E118" s="37" t="s">
        <v>95</v>
      </c>
    </row>
    <row r="119" spans="1:5" ht="153">
      <c r="A119" t="s">
        <v>58</v>
      </c>
      <c r="E119" s="35" t="s">
        <v>1302</v>
      </c>
    </row>
    <row r="120" spans="1:16" ht="12.75">
      <c r="A120" s="25" t="s">
        <v>47</v>
      </c>
      <c r="B120" s="29" t="s">
        <v>821</v>
      </c>
      <c r="C120" s="29" t="s">
        <v>1303</v>
      </c>
      <c r="D120" s="25" t="s">
        <v>70</v>
      </c>
      <c r="E120" s="30" t="s">
        <v>1304</v>
      </c>
      <c r="F120" s="31" t="s">
        <v>153</v>
      </c>
      <c r="G120" s="32">
        <v>39</v>
      </c>
      <c r="H120" s="33">
        <v>0</v>
      </c>
      <c r="I120" s="33">
        <f>ROUND(ROUND(H120,2)*ROUND(G120,3),2)</f>
      </c>
      <c r="J120" s="31"/>
      <c r="O120">
        <f>(I120*21)/100</f>
      </c>
      <c r="P120" t="s">
        <v>23</v>
      </c>
    </row>
    <row r="121" spans="1:5" ht="25.5">
      <c r="A121" s="34" t="s">
        <v>54</v>
      </c>
      <c r="E121" s="35" t="s">
        <v>1190</v>
      </c>
    </row>
    <row r="122" spans="1:5" ht="12.75">
      <c r="A122" s="36" t="s">
        <v>56</v>
      </c>
      <c r="E122" s="37" t="s">
        <v>1191</v>
      </c>
    </row>
    <row r="123" spans="1:5" ht="12.75">
      <c r="A123" t="s">
        <v>58</v>
      </c>
      <c r="E123" s="35" t="s">
        <v>70</v>
      </c>
    </row>
    <row r="124" spans="1:16" ht="12.75">
      <c r="A124" s="25" t="s">
        <v>47</v>
      </c>
      <c r="B124" s="29" t="s">
        <v>863</v>
      </c>
      <c r="C124" s="29" t="s">
        <v>1305</v>
      </c>
      <c r="D124" s="25" t="s">
        <v>70</v>
      </c>
      <c r="E124" s="30" t="s">
        <v>1306</v>
      </c>
      <c r="F124" s="31" t="s">
        <v>1307</v>
      </c>
      <c r="G124" s="32">
        <v>2</v>
      </c>
      <c r="H124" s="33">
        <v>0</v>
      </c>
      <c r="I124" s="33">
        <f>ROUND(ROUND(H124,2)*ROUND(G124,3),2)</f>
      </c>
      <c r="J124" s="31"/>
      <c r="O124">
        <f>(I124*21)/100</f>
      </c>
      <c r="P124" t="s">
        <v>23</v>
      </c>
    </row>
    <row r="125" spans="1:5" ht="25.5">
      <c r="A125" s="34" t="s">
        <v>54</v>
      </c>
      <c r="E125" s="35" t="s">
        <v>1301</v>
      </c>
    </row>
    <row r="126" spans="1:5" ht="12.75">
      <c r="A126" s="36" t="s">
        <v>56</v>
      </c>
      <c r="E126" s="37" t="s">
        <v>95</v>
      </c>
    </row>
    <row r="127" spans="1:5" ht="51">
      <c r="A127" t="s">
        <v>58</v>
      </c>
      <c r="E127" s="35" t="s">
        <v>1308</v>
      </c>
    </row>
    <row r="128" spans="1:16" ht="12.75">
      <c r="A128" s="25" t="s">
        <v>47</v>
      </c>
      <c r="B128" s="29" t="s">
        <v>103</v>
      </c>
      <c r="C128" s="29" t="s">
        <v>1309</v>
      </c>
      <c r="D128" s="25" t="s">
        <v>70</v>
      </c>
      <c r="E128" s="30" t="s">
        <v>1310</v>
      </c>
      <c r="F128" s="31" t="s">
        <v>72</v>
      </c>
      <c r="G128" s="32">
        <v>12</v>
      </c>
      <c r="H128" s="33">
        <v>0</v>
      </c>
      <c r="I128" s="33">
        <f>ROUND(ROUND(H128,2)*ROUND(G128,3),2)</f>
      </c>
      <c r="J128" s="31"/>
      <c r="O128">
        <f>(I128*21)/100</f>
      </c>
      <c r="P128" t="s">
        <v>23</v>
      </c>
    </row>
    <row r="129" spans="1:5" ht="38.25">
      <c r="A129" s="34" t="s">
        <v>54</v>
      </c>
      <c r="E129" s="35" t="s">
        <v>1311</v>
      </c>
    </row>
    <row r="130" spans="1:5" ht="12.75">
      <c r="A130" s="36" t="s">
        <v>56</v>
      </c>
      <c r="E130" s="37" t="s">
        <v>1312</v>
      </c>
    </row>
    <row r="131" spans="1:5" ht="25.5">
      <c r="A131" t="s">
        <v>58</v>
      </c>
      <c r="E131" s="35" t="s">
        <v>1313</v>
      </c>
    </row>
    <row r="132" spans="1:16" ht="12.75">
      <c r="A132" s="25" t="s">
        <v>47</v>
      </c>
      <c r="B132" s="29" t="s">
        <v>857</v>
      </c>
      <c r="C132" s="29" t="s">
        <v>1314</v>
      </c>
      <c r="D132" s="25" t="s">
        <v>70</v>
      </c>
      <c r="E132" s="30" t="s">
        <v>1315</v>
      </c>
      <c r="F132" s="31" t="s">
        <v>72</v>
      </c>
      <c r="G132" s="32">
        <v>3</v>
      </c>
      <c r="H132" s="33">
        <v>0</v>
      </c>
      <c r="I132" s="33">
        <f>ROUND(ROUND(H132,2)*ROUND(G132,3),2)</f>
      </c>
      <c r="J132" s="31"/>
      <c r="O132">
        <f>(I132*21)/100</f>
      </c>
      <c r="P132" t="s">
        <v>23</v>
      </c>
    </row>
    <row r="133" spans="1:5" ht="38.25">
      <c r="A133" s="34" t="s">
        <v>54</v>
      </c>
      <c r="E133" s="35" t="s">
        <v>1316</v>
      </c>
    </row>
    <row r="134" spans="1:5" ht="12.75">
      <c r="A134" s="36" t="s">
        <v>56</v>
      </c>
      <c r="E134" s="37" t="s">
        <v>698</v>
      </c>
    </row>
    <row r="135" spans="1:5" ht="153">
      <c r="A135" t="s">
        <v>58</v>
      </c>
      <c r="E135" s="35" t="s">
        <v>1317</v>
      </c>
    </row>
    <row r="136" spans="1:16" ht="12.75">
      <c r="A136" s="25" t="s">
        <v>47</v>
      </c>
      <c r="B136" s="29" t="s">
        <v>620</v>
      </c>
      <c r="C136" s="29" t="s">
        <v>1318</v>
      </c>
      <c r="D136" s="25" t="s">
        <v>70</v>
      </c>
      <c r="E136" s="30" t="s">
        <v>1319</v>
      </c>
      <c r="F136" s="31" t="s">
        <v>72</v>
      </c>
      <c r="G136" s="32">
        <v>3</v>
      </c>
      <c r="H136" s="33">
        <v>0</v>
      </c>
      <c r="I136" s="33">
        <f>ROUND(ROUND(H136,2)*ROUND(G136,3),2)</f>
      </c>
      <c r="J136" s="31"/>
      <c r="O136">
        <f>(I136*21)/100</f>
      </c>
      <c r="P136" t="s">
        <v>23</v>
      </c>
    </row>
    <row r="137" spans="1:5" ht="38.25">
      <c r="A137" s="34" t="s">
        <v>54</v>
      </c>
      <c r="E137" s="35" t="s">
        <v>1320</v>
      </c>
    </row>
    <row r="138" spans="1:5" ht="12.75">
      <c r="A138" s="36" t="s">
        <v>56</v>
      </c>
      <c r="E138" s="37" t="s">
        <v>698</v>
      </c>
    </row>
    <row r="139" spans="1:5" ht="51">
      <c r="A139" t="s">
        <v>58</v>
      </c>
      <c r="E139" s="35" t="s">
        <v>1321</v>
      </c>
    </row>
    <row r="140" spans="1:16" ht="12.75">
      <c r="A140" s="25" t="s">
        <v>47</v>
      </c>
      <c r="B140" s="29" t="s">
        <v>142</v>
      </c>
      <c r="C140" s="29" t="s">
        <v>1322</v>
      </c>
      <c r="D140" s="25" t="s">
        <v>70</v>
      </c>
      <c r="E140" s="30" t="s">
        <v>1323</v>
      </c>
      <c r="F140" s="31" t="s">
        <v>72</v>
      </c>
      <c r="G140" s="32">
        <v>3</v>
      </c>
      <c r="H140" s="33">
        <v>0</v>
      </c>
      <c r="I140" s="33">
        <f>ROUND(ROUND(H140,2)*ROUND(G140,3),2)</f>
      </c>
      <c r="J140" s="31"/>
      <c r="O140">
        <f>(I140*21)/100</f>
      </c>
      <c r="P140" t="s">
        <v>23</v>
      </c>
    </row>
    <row r="141" spans="1:5" ht="25.5">
      <c r="A141" s="34" t="s">
        <v>54</v>
      </c>
      <c r="E141" s="35" t="s">
        <v>1324</v>
      </c>
    </row>
    <row r="142" spans="1:5" ht="12.75">
      <c r="A142" s="36" t="s">
        <v>56</v>
      </c>
      <c r="E142" s="37" t="s">
        <v>698</v>
      </c>
    </row>
    <row r="143" spans="1:5" ht="12.75">
      <c r="A143" t="s">
        <v>58</v>
      </c>
      <c r="E143" s="35" t="s">
        <v>70</v>
      </c>
    </row>
    <row r="144" spans="1:16" ht="12.75">
      <c r="A144" s="25" t="s">
        <v>47</v>
      </c>
      <c r="B144" s="29" t="s">
        <v>602</v>
      </c>
      <c r="C144" s="29" t="s">
        <v>1325</v>
      </c>
      <c r="D144" s="25" t="s">
        <v>70</v>
      </c>
      <c r="E144" s="30" t="s">
        <v>1326</v>
      </c>
      <c r="F144" s="31" t="s">
        <v>99</v>
      </c>
      <c r="G144" s="32">
        <v>20.748</v>
      </c>
      <c r="H144" s="33">
        <v>0</v>
      </c>
      <c r="I144" s="33">
        <f>ROUND(ROUND(H144,2)*ROUND(G144,3),2)</f>
      </c>
      <c r="J144" s="31"/>
      <c r="O144">
        <f>(I144*21)/100</f>
      </c>
      <c r="P144" t="s">
        <v>23</v>
      </c>
    </row>
    <row r="145" spans="1:5" ht="25.5">
      <c r="A145" s="34" t="s">
        <v>54</v>
      </c>
      <c r="E145" s="35" t="s">
        <v>1327</v>
      </c>
    </row>
    <row r="146" spans="1:5" ht="12.75">
      <c r="A146" s="36" t="s">
        <v>56</v>
      </c>
      <c r="E146" s="37" t="s">
        <v>1328</v>
      </c>
    </row>
    <row r="147" spans="1:5" ht="38.25">
      <c r="A147" t="s">
        <v>58</v>
      </c>
      <c r="E147" s="35" t="s">
        <v>1329</v>
      </c>
    </row>
    <row r="148" spans="1:18" ht="12.75" customHeight="1">
      <c r="A148" s="6" t="s">
        <v>45</v>
      </c>
      <c r="B148" s="6"/>
      <c r="C148" s="39" t="s">
        <v>627</v>
      </c>
      <c r="D148" s="6"/>
      <c r="E148" s="27" t="s">
        <v>1330</v>
      </c>
      <c r="F148" s="6"/>
      <c r="G148" s="6"/>
      <c r="H148" s="6"/>
      <c r="I148" s="40">
        <f>0+Q148</f>
      </c>
      <c r="J148" s="6"/>
      <c r="O148">
        <f>0+R148</f>
      </c>
      <c r="Q148">
        <f>0+I149</f>
      </c>
      <c r="R148">
        <f>0+O149</f>
      </c>
    </row>
    <row r="149" spans="1:16" ht="12.75">
      <c r="A149" s="25" t="s">
        <v>47</v>
      </c>
      <c r="B149" s="29" t="s">
        <v>202</v>
      </c>
      <c r="C149" s="29" t="s">
        <v>1331</v>
      </c>
      <c r="D149" s="25" t="s">
        <v>70</v>
      </c>
      <c r="E149" s="30" t="s">
        <v>1332</v>
      </c>
      <c r="F149" s="31" t="s">
        <v>1200</v>
      </c>
      <c r="G149" s="32">
        <v>30</v>
      </c>
      <c r="H149" s="33">
        <v>0</v>
      </c>
      <c r="I149" s="33">
        <f>ROUND(ROUND(H149,2)*ROUND(G149,3),2)</f>
      </c>
      <c r="J149" s="31"/>
      <c r="O149">
        <f>(I149*21)/100</f>
      </c>
      <c r="P149" t="s">
        <v>23</v>
      </c>
    </row>
    <row r="150" spans="1:5" ht="25.5">
      <c r="A150" s="34" t="s">
        <v>54</v>
      </c>
      <c r="E150" s="35" t="s">
        <v>1333</v>
      </c>
    </row>
    <row r="151" spans="1:5" ht="12.75">
      <c r="A151" s="36" t="s">
        <v>56</v>
      </c>
      <c r="E151" s="37" t="s">
        <v>1334</v>
      </c>
    </row>
    <row r="152" spans="1:5" ht="255">
      <c r="A152" t="s">
        <v>58</v>
      </c>
      <c r="E152" s="35" t="s">
        <v>1335</v>
      </c>
    </row>
    <row r="153" spans="1:18" ht="12.75" customHeight="1">
      <c r="A153" s="6" t="s">
        <v>45</v>
      </c>
      <c r="B153" s="6"/>
      <c r="C153" s="39" t="s">
        <v>699</v>
      </c>
      <c r="D153" s="6"/>
      <c r="E153" s="27" t="s">
        <v>1336</v>
      </c>
      <c r="F153" s="6"/>
      <c r="G153" s="6"/>
      <c r="H153" s="6"/>
      <c r="I153" s="40">
        <f>0+Q153</f>
      </c>
      <c r="J153" s="6"/>
      <c r="O153">
        <f>0+R153</f>
      </c>
      <c r="Q153">
        <f>0+I154</f>
      </c>
      <c r="R153">
        <f>0+O154</f>
      </c>
    </row>
    <row r="154" spans="1:16" ht="12.75">
      <c r="A154" s="25" t="s">
        <v>47</v>
      </c>
      <c r="B154" s="29" t="s">
        <v>196</v>
      </c>
      <c r="C154" s="29" t="s">
        <v>1337</v>
      </c>
      <c r="D154" s="25" t="s">
        <v>70</v>
      </c>
      <c r="E154" s="30" t="s">
        <v>1338</v>
      </c>
      <c r="F154" s="31" t="s">
        <v>153</v>
      </c>
      <c r="G154" s="32">
        <v>39</v>
      </c>
      <c r="H154" s="33">
        <v>0</v>
      </c>
      <c r="I154" s="33">
        <f>ROUND(ROUND(H154,2)*ROUND(G154,3),2)</f>
      </c>
      <c r="J154" s="31"/>
      <c r="O154">
        <f>(I154*21)/100</f>
      </c>
      <c r="P154" t="s">
        <v>23</v>
      </c>
    </row>
    <row r="155" spans="1:5" ht="25.5">
      <c r="A155" s="34" t="s">
        <v>54</v>
      </c>
      <c r="E155" s="35" t="s">
        <v>1190</v>
      </c>
    </row>
    <row r="156" spans="1:5" ht="12.75">
      <c r="A156" s="36" t="s">
        <v>56</v>
      </c>
      <c r="E156" s="37" t="s">
        <v>1191</v>
      </c>
    </row>
    <row r="157" spans="1:5" ht="25.5">
      <c r="A157" t="s">
        <v>58</v>
      </c>
      <c r="E157" s="35" t="s">
        <v>1339</v>
      </c>
    </row>
    <row r="158" spans="1:18" ht="12.75" customHeight="1">
      <c r="A158" s="6" t="s">
        <v>45</v>
      </c>
      <c r="B158" s="6"/>
      <c r="C158" s="39" t="s">
        <v>229</v>
      </c>
      <c r="D158" s="6"/>
      <c r="E158" s="27" t="s">
        <v>1340</v>
      </c>
      <c r="F158" s="6"/>
      <c r="G158" s="6"/>
      <c r="H158" s="6"/>
      <c r="I158" s="40">
        <f>0+Q158</f>
      </c>
      <c r="J158" s="6"/>
      <c r="O158">
        <f>0+R158</f>
      </c>
      <c r="Q158">
        <f>0+I159</f>
      </c>
      <c r="R158">
        <f>0+O159</f>
      </c>
    </row>
    <row r="159" spans="1:16" ht="12.75">
      <c r="A159" s="25" t="s">
        <v>47</v>
      </c>
      <c r="B159" s="29" t="s">
        <v>914</v>
      </c>
      <c r="C159" s="29" t="s">
        <v>1341</v>
      </c>
      <c r="D159" s="25" t="s">
        <v>70</v>
      </c>
      <c r="E159" s="30" t="s">
        <v>1342</v>
      </c>
      <c r="F159" s="31" t="s">
        <v>52</v>
      </c>
      <c r="G159" s="32">
        <v>71.153</v>
      </c>
      <c r="H159" s="33">
        <v>0</v>
      </c>
      <c r="I159" s="33">
        <f>ROUND(ROUND(H159,2)*ROUND(G159,3),2)</f>
      </c>
      <c r="J159" s="31"/>
      <c r="O159">
        <f>(I159*21)/100</f>
      </c>
      <c r="P159" t="s">
        <v>23</v>
      </c>
    </row>
    <row r="160" spans="1:5" ht="25.5">
      <c r="A160" s="34" t="s">
        <v>54</v>
      </c>
      <c r="E160" s="35" t="s">
        <v>1343</v>
      </c>
    </row>
    <row r="161" spans="1:5" ht="12.75">
      <c r="A161" s="36" t="s">
        <v>56</v>
      </c>
      <c r="E161" s="37" t="s">
        <v>1344</v>
      </c>
    </row>
    <row r="162" spans="1:5" ht="12.75">
      <c r="A162" t="s">
        <v>58</v>
      </c>
      <c r="E162" s="35" t="s">
        <v>70</v>
      </c>
    </row>
    <row r="163" spans="1:18" ht="12.75" customHeight="1">
      <c r="A163" s="6" t="s">
        <v>45</v>
      </c>
      <c r="B163" s="6"/>
      <c r="C163" s="39" t="s">
        <v>12</v>
      </c>
      <c r="D163" s="6"/>
      <c r="E163" s="27" t="s">
        <v>1345</v>
      </c>
      <c r="F163" s="6"/>
      <c r="G163" s="6"/>
      <c r="H163" s="6"/>
      <c r="I163" s="40">
        <f>0+Q163</f>
      </c>
      <c r="J163" s="6"/>
      <c r="O163">
        <f>0+R163</f>
      </c>
      <c r="Q163">
        <f>0+I164</f>
      </c>
      <c r="R163">
        <f>0+O164</f>
      </c>
    </row>
    <row r="164" spans="1:16" ht="12.75">
      <c r="A164" s="25" t="s">
        <v>47</v>
      </c>
      <c r="B164" s="29" t="s">
        <v>759</v>
      </c>
      <c r="C164" s="29" t="s">
        <v>1346</v>
      </c>
      <c r="D164" s="25" t="s">
        <v>70</v>
      </c>
      <c r="E164" s="30" t="s">
        <v>1347</v>
      </c>
      <c r="F164" s="31" t="s">
        <v>52</v>
      </c>
      <c r="G164" s="32">
        <v>71.153</v>
      </c>
      <c r="H164" s="33">
        <v>0</v>
      </c>
      <c r="I164" s="33">
        <f>ROUND(ROUND(H164,2)*ROUND(G164,3),2)</f>
      </c>
      <c r="J164" s="31"/>
      <c r="O164">
        <f>(I164*21)/100</f>
      </c>
      <c r="P164" t="s">
        <v>23</v>
      </c>
    </row>
    <row r="165" spans="1:5" ht="25.5">
      <c r="A165" s="34" t="s">
        <v>54</v>
      </c>
      <c r="E165" s="35" t="s">
        <v>1348</v>
      </c>
    </row>
    <row r="166" spans="1:5" ht="12.75">
      <c r="A166" s="36" t="s">
        <v>56</v>
      </c>
      <c r="E166" s="37" t="s">
        <v>1344</v>
      </c>
    </row>
    <row r="167" spans="1:5" ht="12.75">
      <c r="A167" t="s">
        <v>58</v>
      </c>
      <c r="E167" s="35" t="s">
        <v>70</v>
      </c>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R168"/>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11</v>
      </c>
      <c r="B1" s="1"/>
      <c r="C1" s="1"/>
      <c r="D1" s="1"/>
      <c r="E1" s="1" t="s">
        <v>0</v>
      </c>
      <c r="F1" s="1"/>
      <c r="G1" s="1"/>
      <c r="H1" s="1"/>
      <c r="I1" s="1"/>
      <c r="J1" s="1"/>
      <c r="P1" t="s">
        <v>22</v>
      </c>
    </row>
    <row r="2" spans="2:16" ht="25" customHeight="1">
      <c r="B2" s="1"/>
      <c r="C2" s="1"/>
      <c r="D2" s="1"/>
      <c r="E2" s="2" t="s">
        <v>13</v>
      </c>
      <c r="F2" s="1"/>
      <c r="G2" s="1"/>
      <c r="H2" s="6"/>
      <c r="I2" s="6"/>
      <c r="J2" s="1"/>
      <c r="O2">
        <f>0+O8+O17+O26+O31+O40+O49+O58+O71+O84+O89+O94+O103+O116+O149+O154+O159+O164</f>
      </c>
      <c r="P2" t="s">
        <v>22</v>
      </c>
    </row>
    <row r="3" spans="1:16" ht="15" customHeight="1">
      <c r="A3" t="s">
        <v>12</v>
      </c>
      <c r="B3" s="12" t="s">
        <v>14</v>
      </c>
      <c r="C3" s="13" t="s">
        <v>15</v>
      </c>
      <c r="D3" s="1"/>
      <c r="E3" s="14" t="s">
        <v>16</v>
      </c>
      <c r="F3" s="1"/>
      <c r="G3" s="9"/>
      <c r="H3" s="8" t="s">
        <v>1349</v>
      </c>
      <c r="I3" s="41">
        <f>0+I8+I17+I26+I31+I40+I49+I58+I71+I84+I89+I94+I103+I116+I149+I154+I159+I164</f>
      </c>
      <c r="J3" s="10"/>
      <c r="O3" t="s">
        <v>19</v>
      </c>
      <c r="P3" t="s">
        <v>23</v>
      </c>
    </row>
    <row r="4" spans="1:16" ht="15" customHeight="1">
      <c r="A4" t="s">
        <v>17</v>
      </c>
      <c r="B4" s="16" t="s">
        <v>18</v>
      </c>
      <c r="C4" s="17" t="s">
        <v>1349</v>
      </c>
      <c r="D4" s="6"/>
      <c r="E4" s="18" t="s">
        <v>1350</v>
      </c>
      <c r="F4" s="6"/>
      <c r="G4" s="6"/>
      <c r="H4" s="19"/>
      <c r="I4" s="19"/>
      <c r="J4" s="6"/>
      <c r="O4" t="s">
        <v>20</v>
      </c>
      <c r="P4" t="s">
        <v>23</v>
      </c>
    </row>
    <row r="5" spans="1:16" ht="12.75" customHeight="1">
      <c r="A5" s="15" t="s">
        <v>26</v>
      </c>
      <c r="B5" s="15" t="s">
        <v>28</v>
      </c>
      <c r="C5" s="15" t="s">
        <v>30</v>
      </c>
      <c r="D5" s="15" t="s">
        <v>31</v>
      </c>
      <c r="E5" s="15" t="s">
        <v>32</v>
      </c>
      <c r="F5" s="15" t="s">
        <v>34</v>
      </c>
      <c r="G5" s="15" t="s">
        <v>36</v>
      </c>
      <c r="H5" s="15" t="s">
        <v>38</v>
      </c>
      <c r="I5" s="15"/>
      <c r="J5" s="15" t="s">
        <v>43</v>
      </c>
      <c r="O5" t="s">
        <v>21</v>
      </c>
      <c r="P5" t="s">
        <v>23</v>
      </c>
    </row>
    <row r="6" spans="1:10" ht="12.75" customHeight="1">
      <c r="A6" s="15"/>
      <c r="B6" s="15"/>
      <c r="C6" s="15"/>
      <c r="D6" s="15"/>
      <c r="E6" s="15"/>
      <c r="F6" s="15"/>
      <c r="G6" s="15"/>
      <c r="H6" s="15" t="s">
        <v>39</v>
      </c>
      <c r="I6" s="15" t="s">
        <v>41</v>
      </c>
      <c r="J6" s="15"/>
    </row>
    <row r="7" spans="1:10" ht="12.75" customHeight="1">
      <c r="A7" s="15" t="s">
        <v>27</v>
      </c>
      <c r="B7" s="15" t="s">
        <v>29</v>
      </c>
      <c r="C7" s="15" t="s">
        <v>23</v>
      </c>
      <c r="D7" s="15" t="s">
        <v>22</v>
      </c>
      <c r="E7" s="15" t="s">
        <v>33</v>
      </c>
      <c r="F7" s="15" t="s">
        <v>35</v>
      </c>
      <c r="G7" s="15" t="s">
        <v>37</v>
      </c>
      <c r="H7" s="15" t="s">
        <v>40</v>
      </c>
      <c r="I7" s="15" t="s">
        <v>42</v>
      </c>
      <c r="J7" s="15" t="s">
        <v>44</v>
      </c>
    </row>
    <row r="8" spans="1:18" ht="12.75" customHeight="1">
      <c r="A8" s="19" t="s">
        <v>45</v>
      </c>
      <c r="B8" s="19"/>
      <c r="C8" s="26" t="s">
        <v>70</v>
      </c>
      <c r="D8" s="19"/>
      <c r="E8" s="27" t="s">
        <v>1187</v>
      </c>
      <c r="F8" s="19"/>
      <c r="G8" s="19"/>
      <c r="H8" s="19"/>
      <c r="I8" s="28">
        <f>0+Q8</f>
      </c>
      <c r="J8" s="19"/>
      <c r="O8">
        <f>0+R8</f>
      </c>
      <c r="Q8">
        <f>0+I9+I13</f>
      </c>
      <c r="R8">
        <f>0+O9+O13</f>
      </c>
    </row>
    <row r="9" spans="1:16" ht="12.75">
      <c r="A9" s="25" t="s">
        <v>47</v>
      </c>
      <c r="B9" s="29" t="s">
        <v>765</v>
      </c>
      <c r="C9" s="29" t="s">
        <v>1188</v>
      </c>
      <c r="D9" s="25" t="s">
        <v>70</v>
      </c>
      <c r="E9" s="30" t="s">
        <v>1189</v>
      </c>
      <c r="F9" s="31" t="s">
        <v>153</v>
      </c>
      <c r="G9" s="32">
        <v>26</v>
      </c>
      <c r="H9" s="33">
        <v>0</v>
      </c>
      <c r="I9" s="33">
        <f>ROUND(ROUND(H9,2)*ROUND(G9,3),2)</f>
      </c>
      <c r="J9" s="31"/>
      <c r="O9">
        <f>(I9*21)/100</f>
      </c>
      <c r="P9" t="s">
        <v>23</v>
      </c>
    </row>
    <row r="10" spans="1:5" ht="25.5">
      <c r="A10" s="34" t="s">
        <v>54</v>
      </c>
      <c r="E10" s="35" t="s">
        <v>1351</v>
      </c>
    </row>
    <row r="11" spans="1:5" ht="12.75">
      <c r="A11" s="36" t="s">
        <v>56</v>
      </c>
      <c r="E11" s="37" t="s">
        <v>1352</v>
      </c>
    </row>
    <row r="12" spans="1:5" ht="12.75">
      <c r="A12" t="s">
        <v>58</v>
      </c>
      <c r="E12" s="35" t="s">
        <v>1192</v>
      </c>
    </row>
    <row r="13" spans="1:16" ht="12.75">
      <c r="A13" s="25" t="s">
        <v>47</v>
      </c>
      <c r="B13" s="29" t="s">
        <v>779</v>
      </c>
      <c r="C13" s="29" t="s">
        <v>1193</v>
      </c>
      <c r="D13" s="25" t="s">
        <v>70</v>
      </c>
      <c r="E13" s="30" t="s">
        <v>1194</v>
      </c>
      <c r="F13" s="31" t="s">
        <v>52</v>
      </c>
      <c r="G13" s="32">
        <v>148.016</v>
      </c>
      <c r="H13" s="33">
        <v>0</v>
      </c>
      <c r="I13" s="33">
        <f>ROUND(ROUND(H13,2)*ROUND(G13,3),2)</f>
      </c>
      <c r="J13" s="31"/>
      <c r="O13">
        <f>(I13*21)/100</f>
      </c>
      <c r="P13" t="s">
        <v>23</v>
      </c>
    </row>
    <row r="14" spans="1:5" ht="25.5">
      <c r="A14" s="34" t="s">
        <v>54</v>
      </c>
      <c r="E14" s="35" t="s">
        <v>1353</v>
      </c>
    </row>
    <row r="15" spans="1:5" ht="12.75">
      <c r="A15" s="36" t="s">
        <v>56</v>
      </c>
      <c r="E15" s="37" t="s">
        <v>1354</v>
      </c>
    </row>
    <row r="16" spans="1:5" ht="12.75">
      <c r="A16" t="s">
        <v>58</v>
      </c>
      <c r="E16" s="35" t="s">
        <v>70</v>
      </c>
    </row>
    <row r="17" spans="1:18" ht="12.75" customHeight="1">
      <c r="A17" s="6" t="s">
        <v>45</v>
      </c>
      <c r="B17" s="6"/>
      <c r="C17" s="39" t="s">
        <v>44</v>
      </c>
      <c r="D17" s="6"/>
      <c r="E17" s="27" t="s">
        <v>1197</v>
      </c>
      <c r="F17" s="6"/>
      <c r="G17" s="6"/>
      <c r="H17" s="6"/>
      <c r="I17" s="40">
        <f>0+Q17</f>
      </c>
      <c r="J17" s="6"/>
      <c r="O17">
        <f>0+R17</f>
      </c>
      <c r="Q17">
        <f>0+I18+I22</f>
      </c>
      <c r="R17">
        <f>0+O18+O22</f>
      </c>
    </row>
    <row r="18" spans="1:16" ht="12.75">
      <c r="A18" s="25" t="s">
        <v>47</v>
      </c>
      <c r="B18" s="29" t="s">
        <v>29</v>
      </c>
      <c r="C18" s="29" t="s">
        <v>1198</v>
      </c>
      <c r="D18" s="25" t="s">
        <v>70</v>
      </c>
      <c r="E18" s="30" t="s">
        <v>1199</v>
      </c>
      <c r="F18" s="31" t="s">
        <v>1200</v>
      </c>
      <c r="G18" s="32">
        <v>15</v>
      </c>
      <c r="H18" s="33">
        <v>0</v>
      </c>
      <c r="I18" s="33">
        <f>ROUND(ROUND(H18,2)*ROUND(G18,3),2)</f>
      </c>
      <c r="J18" s="31"/>
      <c r="O18">
        <f>(I18*21)/100</f>
      </c>
      <c r="P18" t="s">
        <v>23</v>
      </c>
    </row>
    <row r="19" spans="1:5" ht="38.25">
      <c r="A19" s="34" t="s">
        <v>54</v>
      </c>
      <c r="E19" s="35" t="s">
        <v>1355</v>
      </c>
    </row>
    <row r="20" spans="1:5" ht="12.75">
      <c r="A20" s="36" t="s">
        <v>56</v>
      </c>
      <c r="E20" s="37" t="s">
        <v>1356</v>
      </c>
    </row>
    <row r="21" spans="1:5" ht="12.75">
      <c r="A21" t="s">
        <v>58</v>
      </c>
      <c r="E21" s="35" t="s">
        <v>70</v>
      </c>
    </row>
    <row r="22" spans="1:16" ht="12.75">
      <c r="A22" s="25" t="s">
        <v>47</v>
      </c>
      <c r="B22" s="29" t="s">
        <v>23</v>
      </c>
      <c r="C22" s="29" t="s">
        <v>1357</v>
      </c>
      <c r="D22" s="25" t="s">
        <v>70</v>
      </c>
      <c r="E22" s="30" t="s">
        <v>1358</v>
      </c>
      <c r="F22" s="31" t="s">
        <v>153</v>
      </c>
      <c r="G22" s="32">
        <v>1.57</v>
      </c>
      <c r="H22" s="33">
        <v>0</v>
      </c>
      <c r="I22" s="33">
        <f>ROUND(ROUND(H22,2)*ROUND(G22,3),2)</f>
      </c>
      <c r="J22" s="31"/>
      <c r="O22">
        <f>(I22*21)/100</f>
      </c>
      <c r="P22" t="s">
        <v>23</v>
      </c>
    </row>
    <row r="23" spans="1:5" ht="25.5">
      <c r="A23" s="34" t="s">
        <v>54</v>
      </c>
      <c r="E23" s="35" t="s">
        <v>1359</v>
      </c>
    </row>
    <row r="24" spans="1:5" ht="12.75">
      <c r="A24" s="36" t="s">
        <v>56</v>
      </c>
      <c r="E24" s="37" t="s">
        <v>1360</v>
      </c>
    </row>
    <row r="25" spans="1:5" ht="12.75">
      <c r="A25" t="s">
        <v>58</v>
      </c>
      <c r="E25" s="35" t="s">
        <v>1361</v>
      </c>
    </row>
    <row r="26" spans="1:18" ht="12.75" customHeight="1">
      <c r="A26" s="6" t="s">
        <v>45</v>
      </c>
      <c r="B26" s="6"/>
      <c r="C26" s="39" t="s">
        <v>571</v>
      </c>
      <c r="D26" s="6"/>
      <c r="E26" s="27" t="s">
        <v>1362</v>
      </c>
      <c r="F26" s="6"/>
      <c r="G26" s="6"/>
      <c r="H26" s="6"/>
      <c r="I26" s="40">
        <f>0+Q26</f>
      </c>
      <c r="J26" s="6"/>
      <c r="O26">
        <f>0+R26</f>
      </c>
      <c r="Q26">
        <f>0+I27</f>
      </c>
      <c r="R26">
        <f>0+O27</f>
      </c>
    </row>
    <row r="27" spans="1:16" ht="12.75">
      <c r="A27" s="25" t="s">
        <v>47</v>
      </c>
      <c r="B27" s="29" t="s">
        <v>22</v>
      </c>
      <c r="C27" s="29" t="s">
        <v>1363</v>
      </c>
      <c r="D27" s="25" t="s">
        <v>70</v>
      </c>
      <c r="E27" s="30" t="s">
        <v>1364</v>
      </c>
      <c r="F27" s="31" t="s">
        <v>153</v>
      </c>
      <c r="G27" s="32">
        <v>2</v>
      </c>
      <c r="H27" s="33">
        <v>0</v>
      </c>
      <c r="I27" s="33">
        <f>ROUND(ROUND(H27,2)*ROUND(G27,3),2)</f>
      </c>
      <c r="J27" s="31"/>
      <c r="O27">
        <f>(I27*21)/100</f>
      </c>
      <c r="P27" t="s">
        <v>23</v>
      </c>
    </row>
    <row r="28" spans="1:5" ht="38.25">
      <c r="A28" s="34" t="s">
        <v>54</v>
      </c>
      <c r="E28" s="35" t="s">
        <v>1365</v>
      </c>
    </row>
    <row r="29" spans="1:5" ht="12.75">
      <c r="A29" s="36" t="s">
        <v>56</v>
      </c>
      <c r="E29" s="37" t="s">
        <v>95</v>
      </c>
    </row>
    <row r="30" spans="1:5" ht="12.75">
      <c r="A30" t="s">
        <v>58</v>
      </c>
      <c r="E30" s="35" t="s">
        <v>70</v>
      </c>
    </row>
    <row r="31" spans="1:18" ht="12.75" customHeight="1">
      <c r="A31" s="6" t="s">
        <v>45</v>
      </c>
      <c r="B31" s="6"/>
      <c r="C31" s="39" t="s">
        <v>897</v>
      </c>
      <c r="D31" s="6"/>
      <c r="E31" s="27" t="s">
        <v>1203</v>
      </c>
      <c r="F31" s="6"/>
      <c r="G31" s="6"/>
      <c r="H31" s="6"/>
      <c r="I31" s="40">
        <f>0+Q31</f>
      </c>
      <c r="J31" s="6"/>
      <c r="O31">
        <f>0+R31</f>
      </c>
      <c r="Q31">
        <f>0+I32+I36</f>
      </c>
      <c r="R31">
        <f>0+O32+O36</f>
      </c>
    </row>
    <row r="32" spans="1:16" ht="12.75">
      <c r="A32" s="25" t="s">
        <v>47</v>
      </c>
      <c r="B32" s="29" t="s">
        <v>33</v>
      </c>
      <c r="C32" s="29" t="s">
        <v>1366</v>
      </c>
      <c r="D32" s="25" t="s">
        <v>70</v>
      </c>
      <c r="E32" s="30" t="s">
        <v>1367</v>
      </c>
      <c r="F32" s="31" t="s">
        <v>99</v>
      </c>
      <c r="G32" s="32">
        <v>3.768</v>
      </c>
      <c r="H32" s="33">
        <v>0</v>
      </c>
      <c r="I32" s="33">
        <f>ROUND(ROUND(H32,2)*ROUND(G32,3),2)</f>
      </c>
      <c r="J32" s="31"/>
      <c r="O32">
        <f>(I32*21)/100</f>
      </c>
      <c r="P32" t="s">
        <v>23</v>
      </c>
    </row>
    <row r="33" spans="1:5" ht="25.5">
      <c r="A33" s="34" t="s">
        <v>54</v>
      </c>
      <c r="E33" s="35" t="s">
        <v>1368</v>
      </c>
    </row>
    <row r="34" spans="1:5" ht="12.75">
      <c r="A34" s="36" t="s">
        <v>56</v>
      </c>
      <c r="E34" s="37" t="s">
        <v>1369</v>
      </c>
    </row>
    <row r="35" spans="1:5" ht="12.75">
      <c r="A35" t="s">
        <v>58</v>
      </c>
      <c r="E35" s="35" t="s">
        <v>1370</v>
      </c>
    </row>
    <row r="36" spans="1:16" ht="12.75">
      <c r="A36" s="25" t="s">
        <v>47</v>
      </c>
      <c r="B36" s="29" t="s">
        <v>35</v>
      </c>
      <c r="C36" s="29" t="s">
        <v>1204</v>
      </c>
      <c r="D36" s="25" t="s">
        <v>70</v>
      </c>
      <c r="E36" s="30" t="s">
        <v>1205</v>
      </c>
      <c r="F36" s="31" t="s">
        <v>99</v>
      </c>
      <c r="G36" s="32">
        <v>19.814</v>
      </c>
      <c r="H36" s="33">
        <v>0</v>
      </c>
      <c r="I36" s="33">
        <f>ROUND(ROUND(H36,2)*ROUND(G36,3),2)</f>
      </c>
      <c r="J36" s="31"/>
      <c r="O36">
        <f>(I36*21)/100</f>
      </c>
      <c r="P36" t="s">
        <v>23</v>
      </c>
    </row>
    <row r="37" spans="1:5" ht="38.25">
      <c r="A37" s="34" t="s">
        <v>54</v>
      </c>
      <c r="E37" s="35" t="s">
        <v>1371</v>
      </c>
    </row>
    <row r="38" spans="1:5" ht="12.75">
      <c r="A38" s="36" t="s">
        <v>56</v>
      </c>
      <c r="E38" s="37" t="s">
        <v>1372</v>
      </c>
    </row>
    <row r="39" spans="1:5" ht="63.75">
      <c r="A39" t="s">
        <v>58</v>
      </c>
      <c r="E39" s="35" t="s">
        <v>1208</v>
      </c>
    </row>
    <row r="40" spans="1:18" ht="12.75" customHeight="1">
      <c r="A40" s="6" t="s">
        <v>45</v>
      </c>
      <c r="B40" s="6"/>
      <c r="C40" s="39" t="s">
        <v>48</v>
      </c>
      <c r="D40" s="6"/>
      <c r="E40" s="27" t="s">
        <v>1209</v>
      </c>
      <c r="F40" s="6"/>
      <c r="G40" s="6"/>
      <c r="H40" s="6"/>
      <c r="I40" s="40">
        <f>0+Q40</f>
      </c>
      <c r="J40" s="6"/>
      <c r="O40">
        <f>0+R40</f>
      </c>
      <c r="Q40">
        <f>0+I41+I45</f>
      </c>
      <c r="R40">
        <f>0+O41+O45</f>
      </c>
    </row>
    <row r="41" spans="1:16" ht="12.75">
      <c r="A41" s="25" t="s">
        <v>47</v>
      </c>
      <c r="B41" s="29" t="s">
        <v>37</v>
      </c>
      <c r="C41" s="29" t="s">
        <v>1210</v>
      </c>
      <c r="D41" s="25" t="s">
        <v>70</v>
      </c>
      <c r="E41" s="30" t="s">
        <v>1211</v>
      </c>
      <c r="F41" s="31" t="s">
        <v>99</v>
      </c>
      <c r="G41" s="32">
        <v>111.03</v>
      </c>
      <c r="H41" s="33">
        <v>0</v>
      </c>
      <c r="I41" s="33">
        <f>ROUND(ROUND(H41,2)*ROUND(G41,3),2)</f>
      </c>
      <c r="J41" s="31"/>
      <c r="O41">
        <f>(I41*21)/100</f>
      </c>
      <c r="P41" t="s">
        <v>23</v>
      </c>
    </row>
    <row r="42" spans="1:5" ht="25.5">
      <c r="A42" s="34" t="s">
        <v>54</v>
      </c>
      <c r="E42" s="35" t="s">
        <v>1373</v>
      </c>
    </row>
    <row r="43" spans="1:5" ht="12.75">
      <c r="A43" s="36" t="s">
        <v>56</v>
      </c>
      <c r="E43" s="37" t="s">
        <v>1374</v>
      </c>
    </row>
    <row r="44" spans="1:5" ht="76.5">
      <c r="A44" t="s">
        <v>58</v>
      </c>
      <c r="E44" s="35" t="s">
        <v>1214</v>
      </c>
    </row>
    <row r="45" spans="1:16" ht="12.75">
      <c r="A45" s="25" t="s">
        <v>47</v>
      </c>
      <c r="B45" s="29" t="s">
        <v>625</v>
      </c>
      <c r="C45" s="29" t="s">
        <v>1215</v>
      </c>
      <c r="D45" s="25" t="s">
        <v>70</v>
      </c>
      <c r="E45" s="30" t="s">
        <v>1216</v>
      </c>
      <c r="F45" s="31" t="s">
        <v>99</v>
      </c>
      <c r="G45" s="32">
        <v>33.309</v>
      </c>
      <c r="H45" s="33">
        <v>0</v>
      </c>
      <c r="I45" s="33">
        <f>ROUND(ROUND(H45,2)*ROUND(G45,3),2)</f>
      </c>
      <c r="J45" s="31"/>
      <c r="O45">
        <f>(I45*21)/100</f>
      </c>
      <c r="P45" t="s">
        <v>23</v>
      </c>
    </row>
    <row r="46" spans="1:5" ht="25.5">
      <c r="A46" s="34" t="s">
        <v>54</v>
      </c>
      <c r="E46" s="35" t="s">
        <v>1375</v>
      </c>
    </row>
    <row r="47" spans="1:5" ht="12.75">
      <c r="A47" s="36" t="s">
        <v>56</v>
      </c>
      <c r="E47" s="37" t="s">
        <v>1376</v>
      </c>
    </row>
    <row r="48" spans="1:5" ht="25.5">
      <c r="A48" t="s">
        <v>58</v>
      </c>
      <c r="E48" s="35" t="s">
        <v>1219</v>
      </c>
    </row>
    <row r="49" spans="1:18" ht="12.75" customHeight="1">
      <c r="A49" s="6" t="s">
        <v>45</v>
      </c>
      <c r="B49" s="6"/>
      <c r="C49" s="39" t="s">
        <v>835</v>
      </c>
      <c r="D49" s="6"/>
      <c r="E49" s="27" t="s">
        <v>1220</v>
      </c>
      <c r="F49" s="6"/>
      <c r="G49" s="6"/>
      <c r="H49" s="6"/>
      <c r="I49" s="40">
        <f>0+Q49</f>
      </c>
      <c r="J49" s="6"/>
      <c r="O49">
        <f>0+R49</f>
      </c>
      <c r="Q49">
        <f>0+I50+I54</f>
      </c>
      <c r="R49">
        <f>0+O50+O54</f>
      </c>
    </row>
    <row r="50" spans="1:16" ht="12.75">
      <c r="A50" s="25" t="s">
        <v>47</v>
      </c>
      <c r="B50" s="29" t="s">
        <v>674</v>
      </c>
      <c r="C50" s="29" t="s">
        <v>1221</v>
      </c>
      <c r="D50" s="25" t="s">
        <v>70</v>
      </c>
      <c r="E50" s="30" t="s">
        <v>1222</v>
      </c>
      <c r="F50" s="31" t="s">
        <v>84</v>
      </c>
      <c r="G50" s="32">
        <v>141.44</v>
      </c>
      <c r="H50" s="33">
        <v>0</v>
      </c>
      <c r="I50" s="33">
        <f>ROUND(ROUND(H50,2)*ROUND(G50,3),2)</f>
      </c>
      <c r="J50" s="31"/>
      <c r="O50">
        <f>(I50*21)/100</f>
      </c>
      <c r="P50" t="s">
        <v>23</v>
      </c>
    </row>
    <row r="51" spans="1:5" ht="25.5">
      <c r="A51" s="34" t="s">
        <v>54</v>
      </c>
      <c r="E51" s="35" t="s">
        <v>1377</v>
      </c>
    </row>
    <row r="52" spans="1:5" ht="12.75">
      <c r="A52" s="36" t="s">
        <v>56</v>
      </c>
      <c r="E52" s="37" t="s">
        <v>1378</v>
      </c>
    </row>
    <row r="53" spans="1:5" ht="12.75">
      <c r="A53" t="s">
        <v>58</v>
      </c>
      <c r="E53" s="35" t="s">
        <v>1225</v>
      </c>
    </row>
    <row r="54" spans="1:16" ht="12.75">
      <c r="A54" s="25" t="s">
        <v>47</v>
      </c>
      <c r="B54" s="29" t="s">
        <v>40</v>
      </c>
      <c r="C54" s="29" t="s">
        <v>1230</v>
      </c>
      <c r="D54" s="25" t="s">
        <v>70</v>
      </c>
      <c r="E54" s="30" t="s">
        <v>1231</v>
      </c>
      <c r="F54" s="31" t="s">
        <v>84</v>
      </c>
      <c r="G54" s="32">
        <v>141.44</v>
      </c>
      <c r="H54" s="33">
        <v>0</v>
      </c>
      <c r="I54" s="33">
        <f>ROUND(ROUND(H54,2)*ROUND(G54,3),2)</f>
      </c>
      <c r="J54" s="31"/>
      <c r="O54">
        <f>(I54*21)/100</f>
      </c>
      <c r="P54" t="s">
        <v>23</v>
      </c>
    </row>
    <row r="55" spans="1:5" ht="25.5">
      <c r="A55" s="34" t="s">
        <v>54</v>
      </c>
      <c r="E55" s="35" t="s">
        <v>1379</v>
      </c>
    </row>
    <row r="56" spans="1:5" ht="12.75">
      <c r="A56" s="36" t="s">
        <v>56</v>
      </c>
      <c r="E56" s="37" t="s">
        <v>1378</v>
      </c>
    </row>
    <row r="57" spans="1:5" ht="12.75">
      <c r="A57" t="s">
        <v>58</v>
      </c>
      <c r="E57" s="35" t="s">
        <v>70</v>
      </c>
    </row>
    <row r="58" spans="1:18" ht="12.75" customHeight="1">
      <c r="A58" s="6" t="s">
        <v>45</v>
      </c>
      <c r="B58" s="6"/>
      <c r="C58" s="39" t="s">
        <v>160</v>
      </c>
      <c r="D58" s="6"/>
      <c r="E58" s="27" t="s">
        <v>1236</v>
      </c>
      <c r="F58" s="6"/>
      <c r="G58" s="6"/>
      <c r="H58" s="6"/>
      <c r="I58" s="40">
        <f>0+Q58</f>
      </c>
      <c r="J58" s="6"/>
      <c r="O58">
        <f>0+R58</f>
      </c>
      <c r="Q58">
        <f>0+I59+I63+I67</f>
      </c>
      <c r="R58">
        <f>0+O59+O63+O67</f>
      </c>
    </row>
    <row r="59" spans="1:16" ht="12.75">
      <c r="A59" s="25" t="s">
        <v>47</v>
      </c>
      <c r="B59" s="29" t="s">
        <v>42</v>
      </c>
      <c r="C59" s="29" t="s">
        <v>1237</v>
      </c>
      <c r="D59" s="25" t="s">
        <v>70</v>
      </c>
      <c r="E59" s="30" t="s">
        <v>1238</v>
      </c>
      <c r="F59" s="31" t="s">
        <v>99</v>
      </c>
      <c r="G59" s="32">
        <v>61.067</v>
      </c>
      <c r="H59" s="33">
        <v>0</v>
      </c>
      <c r="I59" s="33">
        <f>ROUND(ROUND(H59,2)*ROUND(G59,3),2)</f>
      </c>
      <c r="J59" s="31"/>
      <c r="O59">
        <f>(I59*21)/100</f>
      </c>
      <c r="P59" t="s">
        <v>23</v>
      </c>
    </row>
    <row r="60" spans="1:5" ht="25.5">
      <c r="A60" s="34" t="s">
        <v>54</v>
      </c>
      <c r="E60" s="35" t="s">
        <v>1380</v>
      </c>
    </row>
    <row r="61" spans="1:5" ht="12.75">
      <c r="A61" s="36" t="s">
        <v>56</v>
      </c>
      <c r="E61" s="37" t="s">
        <v>1381</v>
      </c>
    </row>
    <row r="62" spans="1:5" ht="102">
      <c r="A62" t="s">
        <v>58</v>
      </c>
      <c r="E62" s="35" t="s">
        <v>1241</v>
      </c>
    </row>
    <row r="63" spans="1:16" ht="12.75">
      <c r="A63" s="25" t="s">
        <v>47</v>
      </c>
      <c r="B63" s="29" t="s">
        <v>44</v>
      </c>
      <c r="C63" s="29" t="s">
        <v>1247</v>
      </c>
      <c r="D63" s="25" t="s">
        <v>50</v>
      </c>
      <c r="E63" s="30" t="s">
        <v>1248</v>
      </c>
      <c r="F63" s="31" t="s">
        <v>99</v>
      </c>
      <c r="G63" s="32">
        <v>67.28</v>
      </c>
      <c r="H63" s="33">
        <v>0</v>
      </c>
      <c r="I63" s="33">
        <f>ROUND(ROUND(H63,2)*ROUND(G63,3),2)</f>
      </c>
      <c r="J63" s="31"/>
      <c r="O63">
        <f>(I63*21)/100</f>
      </c>
      <c r="P63" t="s">
        <v>23</v>
      </c>
    </row>
    <row r="64" spans="1:5" ht="25.5">
      <c r="A64" s="34" t="s">
        <v>54</v>
      </c>
      <c r="E64" s="35" t="s">
        <v>1382</v>
      </c>
    </row>
    <row r="65" spans="1:5" ht="12.75">
      <c r="A65" s="36" t="s">
        <v>56</v>
      </c>
      <c r="E65" s="37" t="s">
        <v>1383</v>
      </c>
    </row>
    <row r="66" spans="1:5" ht="12.75">
      <c r="A66" t="s">
        <v>58</v>
      </c>
      <c r="E66" s="35" t="s">
        <v>70</v>
      </c>
    </row>
    <row r="67" spans="1:16" ht="12.75">
      <c r="A67" s="25" t="s">
        <v>47</v>
      </c>
      <c r="B67" s="29" t="s">
        <v>897</v>
      </c>
      <c r="C67" s="29" t="s">
        <v>1247</v>
      </c>
      <c r="D67" s="25" t="s">
        <v>61</v>
      </c>
      <c r="E67" s="30" t="s">
        <v>1251</v>
      </c>
      <c r="F67" s="31" t="s">
        <v>99</v>
      </c>
      <c r="G67" s="32">
        <v>111.03</v>
      </c>
      <c r="H67" s="33">
        <v>0</v>
      </c>
      <c r="I67" s="33">
        <f>ROUND(ROUND(H67,2)*ROUND(G67,3),2)</f>
      </c>
      <c r="J67" s="31"/>
      <c r="O67">
        <f>(I67*21)/100</f>
      </c>
      <c r="P67" t="s">
        <v>23</v>
      </c>
    </row>
    <row r="68" spans="1:5" ht="25.5">
      <c r="A68" s="34" t="s">
        <v>54</v>
      </c>
      <c r="E68" s="35" t="s">
        <v>1384</v>
      </c>
    </row>
    <row r="69" spans="1:5" ht="12.75">
      <c r="A69" s="36" t="s">
        <v>56</v>
      </c>
      <c r="E69" s="37" t="s">
        <v>1385</v>
      </c>
    </row>
    <row r="70" spans="1:5" ht="12.75">
      <c r="A70" t="s">
        <v>58</v>
      </c>
      <c r="E70" s="35" t="s">
        <v>70</v>
      </c>
    </row>
    <row r="71" spans="1:18" ht="12.75" customHeight="1">
      <c r="A71" s="6" t="s">
        <v>45</v>
      </c>
      <c r="B71" s="6"/>
      <c r="C71" s="39" t="s">
        <v>165</v>
      </c>
      <c r="D71" s="6"/>
      <c r="E71" s="27" t="s">
        <v>1254</v>
      </c>
      <c r="F71" s="6"/>
      <c r="G71" s="6"/>
      <c r="H71" s="6"/>
      <c r="I71" s="40">
        <f>0+Q71</f>
      </c>
      <c r="J71" s="6"/>
      <c r="O71">
        <f>0+R71</f>
      </c>
      <c r="Q71">
        <f>0+I72+I76+I80</f>
      </c>
      <c r="R71">
        <f>0+O72+O76+O80</f>
      </c>
    </row>
    <row r="72" spans="1:16" ht="12.75">
      <c r="A72" s="25" t="s">
        <v>47</v>
      </c>
      <c r="B72" s="29" t="s">
        <v>48</v>
      </c>
      <c r="C72" s="29" t="s">
        <v>1255</v>
      </c>
      <c r="D72" s="25" t="s">
        <v>70</v>
      </c>
      <c r="E72" s="30" t="s">
        <v>1256</v>
      </c>
      <c r="F72" s="31" t="s">
        <v>99</v>
      </c>
      <c r="G72" s="32">
        <v>111.03</v>
      </c>
      <c r="H72" s="33">
        <v>0</v>
      </c>
      <c r="I72" s="33">
        <f>ROUND(ROUND(H72,2)*ROUND(G72,3),2)</f>
      </c>
      <c r="J72" s="31"/>
      <c r="O72">
        <f>(I72*21)/100</f>
      </c>
      <c r="P72" t="s">
        <v>23</v>
      </c>
    </row>
    <row r="73" spans="1:5" ht="25.5">
      <c r="A73" s="34" t="s">
        <v>54</v>
      </c>
      <c r="E73" s="35" t="s">
        <v>1384</v>
      </c>
    </row>
    <row r="74" spans="1:5" ht="12.75">
      <c r="A74" s="36" t="s">
        <v>56</v>
      </c>
      <c r="E74" s="37" t="s">
        <v>1385</v>
      </c>
    </row>
    <row r="75" spans="1:5" ht="25.5">
      <c r="A75" t="s">
        <v>58</v>
      </c>
      <c r="E75" s="35" t="s">
        <v>1257</v>
      </c>
    </row>
    <row r="76" spans="1:16" ht="12.75">
      <c r="A76" s="25" t="s">
        <v>47</v>
      </c>
      <c r="B76" s="29" t="s">
        <v>886</v>
      </c>
      <c r="C76" s="29" t="s">
        <v>1258</v>
      </c>
      <c r="D76" s="25" t="s">
        <v>70</v>
      </c>
      <c r="E76" s="30" t="s">
        <v>1259</v>
      </c>
      <c r="F76" s="31" t="s">
        <v>99</v>
      </c>
      <c r="G76" s="32">
        <v>67.28</v>
      </c>
      <c r="H76" s="33">
        <v>0</v>
      </c>
      <c r="I76" s="33">
        <f>ROUND(ROUND(H76,2)*ROUND(G76,3),2)</f>
      </c>
      <c r="J76" s="31"/>
      <c r="O76">
        <f>(I76*21)/100</f>
      </c>
      <c r="P76" t="s">
        <v>23</v>
      </c>
    </row>
    <row r="77" spans="1:5" ht="38.25">
      <c r="A77" s="34" t="s">
        <v>54</v>
      </c>
      <c r="E77" s="35" t="s">
        <v>1386</v>
      </c>
    </row>
    <row r="78" spans="1:5" ht="12.75">
      <c r="A78" s="36" t="s">
        <v>56</v>
      </c>
      <c r="E78" s="37" t="s">
        <v>1383</v>
      </c>
    </row>
    <row r="79" spans="1:5" ht="25.5">
      <c r="A79" t="s">
        <v>58</v>
      </c>
      <c r="E79" s="35" t="s">
        <v>1261</v>
      </c>
    </row>
    <row r="80" spans="1:16" ht="12.75">
      <c r="A80" s="25" t="s">
        <v>47</v>
      </c>
      <c r="B80" s="29" t="s">
        <v>835</v>
      </c>
      <c r="C80" s="29" t="s">
        <v>1262</v>
      </c>
      <c r="D80" s="25" t="s">
        <v>70</v>
      </c>
      <c r="E80" s="30" t="s">
        <v>1263</v>
      </c>
      <c r="F80" s="31" t="s">
        <v>99</v>
      </c>
      <c r="G80" s="32">
        <v>16.77</v>
      </c>
      <c r="H80" s="33">
        <v>0</v>
      </c>
      <c r="I80" s="33">
        <f>ROUND(ROUND(H80,2)*ROUND(G80,3),2)</f>
      </c>
      <c r="J80" s="31"/>
      <c r="O80">
        <f>(I80*21)/100</f>
      </c>
      <c r="P80" t="s">
        <v>23</v>
      </c>
    </row>
    <row r="81" spans="1:5" ht="38.25">
      <c r="A81" s="34" t="s">
        <v>54</v>
      </c>
      <c r="E81" s="35" t="s">
        <v>1387</v>
      </c>
    </row>
    <row r="82" spans="1:5" ht="12.75">
      <c r="A82" s="36" t="s">
        <v>56</v>
      </c>
      <c r="E82" s="37" t="s">
        <v>1388</v>
      </c>
    </row>
    <row r="83" spans="1:5" ht="12.75">
      <c r="A83" t="s">
        <v>58</v>
      </c>
      <c r="E83" s="35" t="s">
        <v>1266</v>
      </c>
    </row>
    <row r="84" spans="1:18" ht="12.75" customHeight="1">
      <c r="A84" s="6" t="s">
        <v>45</v>
      </c>
      <c r="B84" s="6"/>
      <c r="C84" s="39" t="s">
        <v>841</v>
      </c>
      <c r="D84" s="6"/>
      <c r="E84" s="27" t="s">
        <v>1267</v>
      </c>
      <c r="F84" s="6"/>
      <c r="G84" s="6"/>
      <c r="H84" s="6"/>
      <c r="I84" s="40">
        <f>0+Q84</f>
      </c>
      <c r="J84" s="6"/>
      <c r="O84">
        <f>0+R84</f>
      </c>
      <c r="Q84">
        <f>0+I85</f>
      </c>
      <c r="R84">
        <f>0+O85</f>
      </c>
    </row>
    <row r="85" spans="1:16" ht="12.75">
      <c r="A85" s="25" t="s">
        <v>47</v>
      </c>
      <c r="B85" s="29" t="s">
        <v>160</v>
      </c>
      <c r="C85" s="29" t="s">
        <v>1268</v>
      </c>
      <c r="D85" s="25" t="s">
        <v>70</v>
      </c>
      <c r="E85" s="30" t="s">
        <v>1269</v>
      </c>
      <c r="F85" s="31" t="s">
        <v>99</v>
      </c>
      <c r="G85" s="32">
        <v>111.03</v>
      </c>
      <c r="H85" s="33">
        <v>0</v>
      </c>
      <c r="I85" s="33">
        <f>ROUND(ROUND(H85,2)*ROUND(G85,3),2)</f>
      </c>
      <c r="J85" s="31"/>
      <c r="O85">
        <f>(I85*21)/100</f>
      </c>
      <c r="P85" t="s">
        <v>23</v>
      </c>
    </row>
    <row r="86" spans="1:5" ht="25.5">
      <c r="A86" s="34" t="s">
        <v>54</v>
      </c>
      <c r="E86" s="35" t="s">
        <v>1384</v>
      </c>
    </row>
    <row r="87" spans="1:5" ht="12.75">
      <c r="A87" s="36" t="s">
        <v>56</v>
      </c>
      <c r="E87" s="37" t="s">
        <v>1385</v>
      </c>
    </row>
    <row r="88" spans="1:5" ht="12.75">
      <c r="A88" t="s">
        <v>58</v>
      </c>
      <c r="E88" s="35" t="s">
        <v>70</v>
      </c>
    </row>
    <row r="89" spans="1:18" ht="12.75" customHeight="1">
      <c r="A89" s="6" t="s">
        <v>45</v>
      </c>
      <c r="B89" s="6"/>
      <c r="C89" s="39" t="s">
        <v>829</v>
      </c>
      <c r="D89" s="6"/>
      <c r="E89" s="27" t="s">
        <v>1270</v>
      </c>
      <c r="F89" s="6"/>
      <c r="G89" s="6"/>
      <c r="H89" s="6"/>
      <c r="I89" s="40">
        <f>0+Q89</f>
      </c>
      <c r="J89" s="6"/>
      <c r="O89">
        <f>0+R89</f>
      </c>
      <c r="Q89">
        <f>0+I90</f>
      </c>
      <c r="R89">
        <f>0+O90</f>
      </c>
    </row>
    <row r="90" spans="1:16" ht="12.75">
      <c r="A90" s="25" t="s">
        <v>47</v>
      </c>
      <c r="B90" s="29" t="s">
        <v>165</v>
      </c>
      <c r="C90" s="29" t="s">
        <v>1271</v>
      </c>
      <c r="D90" s="25" t="s">
        <v>70</v>
      </c>
      <c r="E90" s="30" t="s">
        <v>1272</v>
      </c>
      <c r="F90" s="31" t="s">
        <v>153</v>
      </c>
      <c r="G90" s="32">
        <v>26</v>
      </c>
      <c r="H90" s="33">
        <v>0</v>
      </c>
      <c r="I90" s="33">
        <f>ROUND(ROUND(H90,2)*ROUND(G90,3),2)</f>
      </c>
      <c r="J90" s="31"/>
      <c r="O90">
        <f>(I90*21)/100</f>
      </c>
      <c r="P90" t="s">
        <v>23</v>
      </c>
    </row>
    <row r="91" spans="1:5" ht="38.25">
      <c r="A91" s="34" t="s">
        <v>54</v>
      </c>
      <c r="E91" s="35" t="s">
        <v>1389</v>
      </c>
    </row>
    <row r="92" spans="1:5" ht="12.75">
      <c r="A92" s="36" t="s">
        <v>56</v>
      </c>
      <c r="E92" s="37" t="s">
        <v>1352</v>
      </c>
    </row>
    <row r="93" spans="1:5" ht="12.75">
      <c r="A93" t="s">
        <v>58</v>
      </c>
      <c r="E93" s="35" t="s">
        <v>70</v>
      </c>
    </row>
    <row r="94" spans="1:18" ht="12.75" customHeight="1">
      <c r="A94" s="6" t="s">
        <v>45</v>
      </c>
      <c r="B94" s="6"/>
      <c r="C94" s="39" t="s">
        <v>64</v>
      </c>
      <c r="D94" s="6"/>
      <c r="E94" s="27" t="s">
        <v>1274</v>
      </c>
      <c r="F94" s="6"/>
      <c r="G94" s="6"/>
      <c r="H94" s="6"/>
      <c r="I94" s="40">
        <f>0+Q94</f>
      </c>
      <c r="J94" s="6"/>
      <c r="O94">
        <f>0+R94</f>
      </c>
      <c r="Q94">
        <f>0+I95+I99</f>
      </c>
      <c r="R94">
        <f>0+O95+O99</f>
      </c>
    </row>
    <row r="95" spans="1:16" ht="12.75">
      <c r="A95" s="25" t="s">
        <v>47</v>
      </c>
      <c r="B95" s="29" t="s">
        <v>824</v>
      </c>
      <c r="C95" s="29" t="s">
        <v>1275</v>
      </c>
      <c r="D95" s="25" t="s">
        <v>70</v>
      </c>
      <c r="E95" s="30" t="s">
        <v>1276</v>
      </c>
      <c r="F95" s="31" t="s">
        <v>99</v>
      </c>
      <c r="G95" s="32">
        <v>4.082</v>
      </c>
      <c r="H95" s="33">
        <v>0</v>
      </c>
      <c r="I95" s="33">
        <f>ROUND(ROUND(H95,2)*ROUND(G95,3),2)</f>
      </c>
      <c r="J95" s="31"/>
      <c r="O95">
        <f>(I95*21)/100</f>
      </c>
      <c r="P95" t="s">
        <v>23</v>
      </c>
    </row>
    <row r="96" spans="1:5" ht="38.25">
      <c r="A96" s="34" t="s">
        <v>54</v>
      </c>
      <c r="E96" s="35" t="s">
        <v>1390</v>
      </c>
    </row>
    <row r="97" spans="1:5" ht="12.75">
      <c r="A97" s="36" t="s">
        <v>56</v>
      </c>
      <c r="E97" s="37" t="s">
        <v>1391</v>
      </c>
    </row>
    <row r="98" spans="1:5" ht="25.5">
      <c r="A98" t="s">
        <v>58</v>
      </c>
      <c r="E98" s="35" t="s">
        <v>1279</v>
      </c>
    </row>
    <row r="99" spans="1:16" ht="12.75">
      <c r="A99" s="25" t="s">
        <v>47</v>
      </c>
      <c r="B99" s="29" t="s">
        <v>841</v>
      </c>
      <c r="C99" s="29" t="s">
        <v>1280</v>
      </c>
      <c r="D99" s="25" t="s">
        <v>70</v>
      </c>
      <c r="E99" s="30" t="s">
        <v>1281</v>
      </c>
      <c r="F99" s="31" t="s">
        <v>99</v>
      </c>
      <c r="G99" s="32">
        <v>4.082</v>
      </c>
      <c r="H99" s="33">
        <v>0</v>
      </c>
      <c r="I99" s="33">
        <f>ROUND(ROUND(H99,2)*ROUND(G99,3),2)</f>
      </c>
      <c r="J99" s="31"/>
      <c r="O99">
        <f>(I99*21)/100</f>
      </c>
      <c r="P99" t="s">
        <v>23</v>
      </c>
    </row>
    <row r="100" spans="1:5" ht="25.5">
      <c r="A100" s="34" t="s">
        <v>54</v>
      </c>
      <c r="E100" s="35" t="s">
        <v>1392</v>
      </c>
    </row>
    <row r="101" spans="1:5" ht="12.75">
      <c r="A101" s="36" t="s">
        <v>56</v>
      </c>
      <c r="E101" s="37" t="s">
        <v>1391</v>
      </c>
    </row>
    <row r="102" spans="1:5" ht="38.25">
      <c r="A102" t="s">
        <v>58</v>
      </c>
      <c r="E102" s="35" t="s">
        <v>1283</v>
      </c>
    </row>
    <row r="103" spans="1:18" ht="12.75" customHeight="1">
      <c r="A103" s="6" t="s">
        <v>45</v>
      </c>
      <c r="B103" s="6"/>
      <c r="C103" s="39" t="s">
        <v>466</v>
      </c>
      <c r="D103" s="6"/>
      <c r="E103" s="27" t="s">
        <v>1284</v>
      </c>
      <c r="F103" s="6"/>
      <c r="G103" s="6"/>
      <c r="H103" s="6"/>
      <c r="I103" s="40">
        <f>0+Q103</f>
      </c>
      <c r="J103" s="6"/>
      <c r="O103">
        <f>0+R103</f>
      </c>
      <c r="Q103">
        <f>0+I104+I108+I112</f>
      </c>
      <c r="R103">
        <f>0+O104+O108+O112</f>
      </c>
    </row>
    <row r="104" spans="1:16" ht="12.75">
      <c r="A104" s="25" t="s">
        <v>47</v>
      </c>
      <c r="B104" s="29" t="s">
        <v>168</v>
      </c>
      <c r="C104" s="29" t="s">
        <v>1285</v>
      </c>
      <c r="D104" s="25" t="s">
        <v>70</v>
      </c>
      <c r="E104" s="30" t="s">
        <v>1286</v>
      </c>
      <c r="F104" s="31" t="s">
        <v>153</v>
      </c>
      <c r="G104" s="32">
        <v>26</v>
      </c>
      <c r="H104" s="33">
        <v>0</v>
      </c>
      <c r="I104" s="33">
        <f>ROUND(ROUND(H104,2)*ROUND(G104,3),2)</f>
      </c>
      <c r="J104" s="31"/>
      <c r="O104">
        <f>(I104*21)/100</f>
      </c>
      <c r="P104" t="s">
        <v>23</v>
      </c>
    </row>
    <row r="105" spans="1:5" ht="38.25">
      <c r="A105" s="34" t="s">
        <v>54</v>
      </c>
      <c r="E105" s="35" t="s">
        <v>1393</v>
      </c>
    </row>
    <row r="106" spans="1:5" ht="12.75">
      <c r="A106" s="36" t="s">
        <v>56</v>
      </c>
      <c r="E106" s="37" t="s">
        <v>1352</v>
      </c>
    </row>
    <row r="107" spans="1:5" ht="38.25">
      <c r="A107" t="s">
        <v>58</v>
      </c>
      <c r="E107" s="35" t="s">
        <v>1288</v>
      </c>
    </row>
    <row r="108" spans="1:16" ht="12.75">
      <c r="A108" s="25" t="s">
        <v>47</v>
      </c>
      <c r="B108" s="29" t="s">
        <v>829</v>
      </c>
      <c r="C108" s="29" t="s">
        <v>1289</v>
      </c>
      <c r="D108" s="25" t="s">
        <v>70</v>
      </c>
      <c r="E108" s="30" t="s">
        <v>1290</v>
      </c>
      <c r="F108" s="31" t="s">
        <v>72</v>
      </c>
      <c r="G108" s="32">
        <v>1</v>
      </c>
      <c r="H108" s="33">
        <v>0</v>
      </c>
      <c r="I108" s="33">
        <f>ROUND(ROUND(H108,2)*ROUND(G108,3),2)</f>
      </c>
      <c r="J108" s="31"/>
      <c r="O108">
        <f>(I108*21)/100</f>
      </c>
      <c r="P108" t="s">
        <v>23</v>
      </c>
    </row>
    <row r="109" spans="1:5" ht="38.25">
      <c r="A109" s="34" t="s">
        <v>54</v>
      </c>
      <c r="E109" s="35" t="s">
        <v>1394</v>
      </c>
    </row>
    <row r="110" spans="1:5" ht="12.75">
      <c r="A110" s="36" t="s">
        <v>56</v>
      </c>
      <c r="E110" s="37" t="s">
        <v>74</v>
      </c>
    </row>
    <row r="111" spans="1:5" ht="51">
      <c r="A111" t="s">
        <v>58</v>
      </c>
      <c r="E111" s="35" t="s">
        <v>1292</v>
      </c>
    </row>
    <row r="112" spans="1:16" ht="12.75">
      <c r="A112" s="25" t="s">
        <v>47</v>
      </c>
      <c r="B112" s="29" t="s">
        <v>810</v>
      </c>
      <c r="C112" s="29" t="s">
        <v>1293</v>
      </c>
      <c r="D112" s="25" t="s">
        <v>70</v>
      </c>
      <c r="E112" s="30" t="s">
        <v>1294</v>
      </c>
      <c r="F112" s="31" t="s">
        <v>72</v>
      </c>
      <c r="G112" s="32">
        <v>3</v>
      </c>
      <c r="H112" s="33">
        <v>0</v>
      </c>
      <c r="I112" s="33">
        <f>ROUND(ROUND(H112,2)*ROUND(G112,3),2)</f>
      </c>
      <c r="J112" s="31"/>
      <c r="O112">
        <f>(I112*21)/100</f>
      </c>
      <c r="P112" t="s">
        <v>23</v>
      </c>
    </row>
    <row r="113" spans="1:5" ht="38.25">
      <c r="A113" s="34" t="s">
        <v>54</v>
      </c>
      <c r="E113" s="35" t="s">
        <v>1295</v>
      </c>
    </row>
    <row r="114" spans="1:5" ht="12.75">
      <c r="A114" s="36" t="s">
        <v>56</v>
      </c>
      <c r="E114" s="37" t="s">
        <v>698</v>
      </c>
    </row>
    <row r="115" spans="1:5" ht="76.5">
      <c r="A115" t="s">
        <v>58</v>
      </c>
      <c r="E115" s="35" t="s">
        <v>1296</v>
      </c>
    </row>
    <row r="116" spans="1:18" ht="12.75" customHeight="1">
      <c r="A116" s="6" t="s">
        <v>45</v>
      </c>
      <c r="B116" s="6"/>
      <c r="C116" s="39" t="s">
        <v>509</v>
      </c>
      <c r="D116" s="6"/>
      <c r="E116" s="27" t="s">
        <v>1297</v>
      </c>
      <c r="F116" s="6"/>
      <c r="G116" s="6"/>
      <c r="H116" s="6"/>
      <c r="I116" s="40">
        <f>0+Q116</f>
      </c>
      <c r="J116" s="6"/>
      <c r="O116">
        <f>0+R116</f>
      </c>
      <c r="Q116">
        <f>0+I117+I121+I125+I129+I133+I137+I141+I145</f>
      </c>
      <c r="R116">
        <f>0+O117+O121+O125+O129+O133+O137+O141+O145</f>
      </c>
    </row>
    <row r="117" spans="1:16" ht="12.75">
      <c r="A117" s="25" t="s">
        <v>47</v>
      </c>
      <c r="B117" s="29" t="s">
        <v>816</v>
      </c>
      <c r="C117" s="29" t="s">
        <v>1298</v>
      </c>
      <c r="D117" s="25" t="s">
        <v>70</v>
      </c>
      <c r="E117" s="30" t="s">
        <v>1299</v>
      </c>
      <c r="F117" s="31" t="s">
        <v>1300</v>
      </c>
      <c r="G117" s="32">
        <v>1</v>
      </c>
      <c r="H117" s="33">
        <v>0</v>
      </c>
      <c r="I117" s="33">
        <f>ROUND(ROUND(H117,2)*ROUND(G117,3),2)</f>
      </c>
      <c r="J117" s="31"/>
      <c r="O117">
        <f>(I117*21)/100</f>
      </c>
      <c r="P117" t="s">
        <v>23</v>
      </c>
    </row>
    <row r="118" spans="1:5" ht="25.5">
      <c r="A118" s="34" t="s">
        <v>54</v>
      </c>
      <c r="E118" s="35" t="s">
        <v>1395</v>
      </c>
    </row>
    <row r="119" spans="1:5" ht="12.75">
      <c r="A119" s="36" t="s">
        <v>56</v>
      </c>
      <c r="E119" s="37" t="s">
        <v>74</v>
      </c>
    </row>
    <row r="120" spans="1:5" ht="153">
      <c r="A120" t="s">
        <v>58</v>
      </c>
      <c r="E120" s="35" t="s">
        <v>1302</v>
      </c>
    </row>
    <row r="121" spans="1:16" ht="12.75">
      <c r="A121" s="25" t="s">
        <v>47</v>
      </c>
      <c r="B121" s="29" t="s">
        <v>821</v>
      </c>
      <c r="C121" s="29" t="s">
        <v>1303</v>
      </c>
      <c r="D121" s="25" t="s">
        <v>70</v>
      </c>
      <c r="E121" s="30" t="s">
        <v>1304</v>
      </c>
      <c r="F121" s="31" t="s">
        <v>153</v>
      </c>
      <c r="G121" s="32">
        <v>26</v>
      </c>
      <c r="H121" s="33">
        <v>0</v>
      </c>
      <c r="I121" s="33">
        <f>ROUND(ROUND(H121,2)*ROUND(G121,3),2)</f>
      </c>
      <c r="J121" s="31"/>
      <c r="O121">
        <f>(I121*21)/100</f>
      </c>
      <c r="P121" t="s">
        <v>23</v>
      </c>
    </row>
    <row r="122" spans="1:5" ht="25.5">
      <c r="A122" s="34" t="s">
        <v>54</v>
      </c>
      <c r="E122" s="35" t="s">
        <v>1351</v>
      </c>
    </row>
    <row r="123" spans="1:5" ht="12.75">
      <c r="A123" s="36" t="s">
        <v>56</v>
      </c>
      <c r="E123" s="37" t="s">
        <v>1352</v>
      </c>
    </row>
    <row r="124" spans="1:5" ht="12.75">
      <c r="A124" t="s">
        <v>58</v>
      </c>
      <c r="E124" s="35" t="s">
        <v>70</v>
      </c>
    </row>
    <row r="125" spans="1:16" ht="12.75">
      <c r="A125" s="25" t="s">
        <v>47</v>
      </c>
      <c r="B125" s="29" t="s">
        <v>863</v>
      </c>
      <c r="C125" s="29" t="s">
        <v>1305</v>
      </c>
      <c r="D125" s="25" t="s">
        <v>70</v>
      </c>
      <c r="E125" s="30" t="s">
        <v>1306</v>
      </c>
      <c r="F125" s="31" t="s">
        <v>1307</v>
      </c>
      <c r="G125" s="32">
        <v>1</v>
      </c>
      <c r="H125" s="33">
        <v>0</v>
      </c>
      <c r="I125" s="33">
        <f>ROUND(ROUND(H125,2)*ROUND(G125,3),2)</f>
      </c>
      <c r="J125" s="31"/>
      <c r="O125">
        <f>(I125*21)/100</f>
      </c>
      <c r="P125" t="s">
        <v>23</v>
      </c>
    </row>
    <row r="126" spans="1:5" ht="25.5">
      <c r="A126" s="34" t="s">
        <v>54</v>
      </c>
      <c r="E126" s="35" t="s">
        <v>1395</v>
      </c>
    </row>
    <row r="127" spans="1:5" ht="12.75">
      <c r="A127" s="36" t="s">
        <v>56</v>
      </c>
      <c r="E127" s="37" t="s">
        <v>74</v>
      </c>
    </row>
    <row r="128" spans="1:5" ht="51">
      <c r="A128" t="s">
        <v>58</v>
      </c>
      <c r="E128" s="35" t="s">
        <v>1308</v>
      </c>
    </row>
    <row r="129" spans="1:16" ht="12.75">
      <c r="A129" s="25" t="s">
        <v>47</v>
      </c>
      <c r="B129" s="29" t="s">
        <v>103</v>
      </c>
      <c r="C129" s="29" t="s">
        <v>1309</v>
      </c>
      <c r="D129" s="25" t="s">
        <v>70</v>
      </c>
      <c r="E129" s="30" t="s">
        <v>1310</v>
      </c>
      <c r="F129" s="31" t="s">
        <v>72</v>
      </c>
      <c r="G129" s="32">
        <v>5</v>
      </c>
      <c r="H129" s="33">
        <v>0</v>
      </c>
      <c r="I129" s="33">
        <f>ROUND(ROUND(H129,2)*ROUND(G129,3),2)</f>
      </c>
      <c r="J129" s="31"/>
      <c r="O129">
        <f>(I129*21)/100</f>
      </c>
      <c r="P129" t="s">
        <v>23</v>
      </c>
    </row>
    <row r="130" spans="1:5" ht="38.25">
      <c r="A130" s="34" t="s">
        <v>54</v>
      </c>
      <c r="E130" s="35" t="s">
        <v>1396</v>
      </c>
    </row>
    <row r="131" spans="1:5" ht="12.75">
      <c r="A131" s="36" t="s">
        <v>56</v>
      </c>
      <c r="E131" s="37" t="s">
        <v>1397</v>
      </c>
    </row>
    <row r="132" spans="1:5" ht="25.5">
      <c r="A132" t="s">
        <v>58</v>
      </c>
      <c r="E132" s="35" t="s">
        <v>1313</v>
      </c>
    </row>
    <row r="133" spans="1:16" ht="12.75">
      <c r="A133" s="25" t="s">
        <v>47</v>
      </c>
      <c r="B133" s="29" t="s">
        <v>857</v>
      </c>
      <c r="C133" s="29" t="s">
        <v>1314</v>
      </c>
      <c r="D133" s="25" t="s">
        <v>70</v>
      </c>
      <c r="E133" s="30" t="s">
        <v>1315</v>
      </c>
      <c r="F133" s="31" t="s">
        <v>72</v>
      </c>
      <c r="G133" s="32">
        <v>2</v>
      </c>
      <c r="H133" s="33">
        <v>0</v>
      </c>
      <c r="I133" s="33">
        <f>ROUND(ROUND(H133,2)*ROUND(G133,3),2)</f>
      </c>
      <c r="J133" s="31"/>
      <c r="O133">
        <f>(I133*21)/100</f>
      </c>
      <c r="P133" t="s">
        <v>23</v>
      </c>
    </row>
    <row r="134" spans="1:5" ht="38.25">
      <c r="A134" s="34" t="s">
        <v>54</v>
      </c>
      <c r="E134" s="35" t="s">
        <v>1398</v>
      </c>
    </row>
    <row r="135" spans="1:5" ht="12.75">
      <c r="A135" s="36" t="s">
        <v>56</v>
      </c>
      <c r="E135" s="37" t="s">
        <v>95</v>
      </c>
    </row>
    <row r="136" spans="1:5" ht="153">
      <c r="A136" t="s">
        <v>58</v>
      </c>
      <c r="E136" s="35" t="s">
        <v>1399</v>
      </c>
    </row>
    <row r="137" spans="1:16" ht="12.75">
      <c r="A137" s="25" t="s">
        <v>47</v>
      </c>
      <c r="B137" s="29" t="s">
        <v>620</v>
      </c>
      <c r="C137" s="29" t="s">
        <v>1318</v>
      </c>
      <c r="D137" s="25" t="s">
        <v>70</v>
      </c>
      <c r="E137" s="30" t="s">
        <v>1319</v>
      </c>
      <c r="F137" s="31" t="s">
        <v>72</v>
      </c>
      <c r="G137" s="32">
        <v>2</v>
      </c>
      <c r="H137" s="33">
        <v>0</v>
      </c>
      <c r="I137" s="33">
        <f>ROUND(ROUND(H137,2)*ROUND(G137,3),2)</f>
      </c>
      <c r="J137" s="31"/>
      <c r="O137">
        <f>(I137*21)/100</f>
      </c>
      <c r="P137" t="s">
        <v>23</v>
      </c>
    </row>
    <row r="138" spans="1:5" ht="38.25">
      <c r="A138" s="34" t="s">
        <v>54</v>
      </c>
      <c r="E138" s="35" t="s">
        <v>1400</v>
      </c>
    </row>
    <row r="139" spans="1:5" ht="12.75">
      <c r="A139" s="36" t="s">
        <v>56</v>
      </c>
      <c r="E139" s="37" t="s">
        <v>95</v>
      </c>
    </row>
    <row r="140" spans="1:5" ht="51">
      <c r="A140" t="s">
        <v>58</v>
      </c>
      <c r="E140" s="35" t="s">
        <v>1321</v>
      </c>
    </row>
    <row r="141" spans="1:16" ht="12.75">
      <c r="A141" s="25" t="s">
        <v>47</v>
      </c>
      <c r="B141" s="29" t="s">
        <v>142</v>
      </c>
      <c r="C141" s="29" t="s">
        <v>1322</v>
      </c>
      <c r="D141" s="25" t="s">
        <v>70</v>
      </c>
      <c r="E141" s="30" t="s">
        <v>1323</v>
      </c>
      <c r="F141" s="31" t="s">
        <v>72</v>
      </c>
      <c r="G141" s="32">
        <v>2</v>
      </c>
      <c r="H141" s="33">
        <v>0</v>
      </c>
      <c r="I141" s="33">
        <f>ROUND(ROUND(H141,2)*ROUND(G141,3),2)</f>
      </c>
      <c r="J141" s="31"/>
      <c r="O141">
        <f>(I141*21)/100</f>
      </c>
      <c r="P141" t="s">
        <v>23</v>
      </c>
    </row>
    <row r="142" spans="1:5" ht="25.5">
      <c r="A142" s="34" t="s">
        <v>54</v>
      </c>
      <c r="E142" s="35" t="s">
        <v>1301</v>
      </c>
    </row>
    <row r="143" spans="1:5" ht="12.75">
      <c r="A143" s="36" t="s">
        <v>56</v>
      </c>
      <c r="E143" s="37" t="s">
        <v>95</v>
      </c>
    </row>
    <row r="144" spans="1:5" ht="12.75">
      <c r="A144" t="s">
        <v>58</v>
      </c>
      <c r="E144" s="35" t="s">
        <v>70</v>
      </c>
    </row>
    <row r="145" spans="1:16" ht="12.75">
      <c r="A145" s="25" t="s">
        <v>47</v>
      </c>
      <c r="B145" s="29" t="s">
        <v>602</v>
      </c>
      <c r="C145" s="29" t="s">
        <v>1325</v>
      </c>
      <c r="D145" s="25" t="s">
        <v>70</v>
      </c>
      <c r="E145" s="30" t="s">
        <v>1326</v>
      </c>
      <c r="F145" s="31" t="s">
        <v>99</v>
      </c>
      <c r="G145" s="32">
        <v>20.748</v>
      </c>
      <c r="H145" s="33">
        <v>0</v>
      </c>
      <c r="I145" s="33">
        <f>ROUND(ROUND(H145,2)*ROUND(G145,3),2)</f>
      </c>
      <c r="J145" s="31"/>
      <c r="O145">
        <f>(I145*21)/100</f>
      </c>
      <c r="P145" t="s">
        <v>23</v>
      </c>
    </row>
    <row r="146" spans="1:5" ht="25.5">
      <c r="A146" s="34" t="s">
        <v>54</v>
      </c>
      <c r="E146" s="35" t="s">
        <v>1327</v>
      </c>
    </row>
    <row r="147" spans="1:5" ht="12.75">
      <c r="A147" s="36" t="s">
        <v>56</v>
      </c>
      <c r="E147" s="37" t="s">
        <v>1328</v>
      </c>
    </row>
    <row r="148" spans="1:5" ht="38.25">
      <c r="A148" t="s">
        <v>58</v>
      </c>
      <c r="E148" s="35" t="s">
        <v>1329</v>
      </c>
    </row>
    <row r="149" spans="1:18" ht="12.75" customHeight="1">
      <c r="A149" s="6" t="s">
        <v>45</v>
      </c>
      <c r="B149" s="6"/>
      <c r="C149" s="39" t="s">
        <v>627</v>
      </c>
      <c r="D149" s="6"/>
      <c r="E149" s="27" t="s">
        <v>1330</v>
      </c>
      <c r="F149" s="6"/>
      <c r="G149" s="6"/>
      <c r="H149" s="6"/>
      <c r="I149" s="40">
        <f>0+Q149</f>
      </c>
      <c r="J149" s="6"/>
      <c r="O149">
        <f>0+R149</f>
      </c>
      <c r="Q149">
        <f>0+I150</f>
      </c>
      <c r="R149">
        <f>0+O150</f>
      </c>
    </row>
    <row r="150" spans="1:16" ht="12.75">
      <c r="A150" s="25" t="s">
        <v>47</v>
      </c>
      <c r="B150" s="29" t="s">
        <v>202</v>
      </c>
      <c r="C150" s="29" t="s">
        <v>1331</v>
      </c>
      <c r="D150" s="25" t="s">
        <v>70</v>
      </c>
      <c r="E150" s="30" t="s">
        <v>1332</v>
      </c>
      <c r="F150" s="31" t="s">
        <v>1200</v>
      </c>
      <c r="G150" s="32">
        <v>15</v>
      </c>
      <c r="H150" s="33">
        <v>0</v>
      </c>
      <c r="I150" s="33">
        <f>ROUND(ROUND(H150,2)*ROUND(G150,3),2)</f>
      </c>
      <c r="J150" s="31"/>
      <c r="O150">
        <f>(I150*21)/100</f>
      </c>
      <c r="P150" t="s">
        <v>23</v>
      </c>
    </row>
    <row r="151" spans="1:5" ht="25.5">
      <c r="A151" s="34" t="s">
        <v>54</v>
      </c>
      <c r="E151" s="35" t="s">
        <v>1401</v>
      </c>
    </row>
    <row r="152" spans="1:5" ht="12.75">
      <c r="A152" s="36" t="s">
        <v>56</v>
      </c>
      <c r="E152" s="37" t="s">
        <v>1356</v>
      </c>
    </row>
    <row r="153" spans="1:5" ht="255">
      <c r="A153" t="s">
        <v>58</v>
      </c>
      <c r="E153" s="35" t="s">
        <v>1335</v>
      </c>
    </row>
    <row r="154" spans="1:18" ht="12.75" customHeight="1">
      <c r="A154" s="6" t="s">
        <v>45</v>
      </c>
      <c r="B154" s="6"/>
      <c r="C154" s="39" t="s">
        <v>699</v>
      </c>
      <c r="D154" s="6"/>
      <c r="E154" s="27" t="s">
        <v>1336</v>
      </c>
      <c r="F154" s="6"/>
      <c r="G154" s="6"/>
      <c r="H154" s="6"/>
      <c r="I154" s="40">
        <f>0+Q154</f>
      </c>
      <c r="J154" s="6"/>
      <c r="O154">
        <f>0+R154</f>
      </c>
      <c r="Q154">
        <f>0+I155</f>
      </c>
      <c r="R154">
        <f>0+O155</f>
      </c>
    </row>
    <row r="155" spans="1:16" ht="12.75">
      <c r="A155" s="25" t="s">
        <v>47</v>
      </c>
      <c r="B155" s="29" t="s">
        <v>196</v>
      </c>
      <c r="C155" s="29" t="s">
        <v>1337</v>
      </c>
      <c r="D155" s="25" t="s">
        <v>70</v>
      </c>
      <c r="E155" s="30" t="s">
        <v>1338</v>
      </c>
      <c r="F155" s="31" t="s">
        <v>153</v>
      </c>
      <c r="G155" s="32">
        <v>26</v>
      </c>
      <c r="H155" s="33">
        <v>0</v>
      </c>
      <c r="I155" s="33">
        <f>ROUND(ROUND(H155,2)*ROUND(G155,3),2)</f>
      </c>
      <c r="J155" s="31"/>
      <c r="O155">
        <f>(I155*21)/100</f>
      </c>
      <c r="P155" t="s">
        <v>23</v>
      </c>
    </row>
    <row r="156" spans="1:5" ht="25.5">
      <c r="A156" s="34" t="s">
        <v>54</v>
      </c>
      <c r="E156" s="35" t="s">
        <v>1351</v>
      </c>
    </row>
    <row r="157" spans="1:5" ht="12.75">
      <c r="A157" s="36" t="s">
        <v>56</v>
      </c>
      <c r="E157" s="37" t="s">
        <v>1352</v>
      </c>
    </row>
    <row r="158" spans="1:5" ht="25.5">
      <c r="A158" t="s">
        <v>58</v>
      </c>
      <c r="E158" s="35" t="s">
        <v>1339</v>
      </c>
    </row>
    <row r="159" spans="1:18" ht="12.75" customHeight="1">
      <c r="A159" s="6" t="s">
        <v>45</v>
      </c>
      <c r="B159" s="6"/>
      <c r="C159" s="39" t="s">
        <v>229</v>
      </c>
      <c r="D159" s="6"/>
      <c r="E159" s="27" t="s">
        <v>1340</v>
      </c>
      <c r="F159" s="6"/>
      <c r="G159" s="6"/>
      <c r="H159" s="6"/>
      <c r="I159" s="40">
        <f>0+Q159</f>
      </c>
      <c r="J159" s="6"/>
      <c r="O159">
        <f>0+R159</f>
      </c>
      <c r="Q159">
        <f>0+I160</f>
      </c>
      <c r="R159">
        <f>0+O160</f>
      </c>
    </row>
    <row r="160" spans="1:16" ht="12.75">
      <c r="A160" s="25" t="s">
        <v>47</v>
      </c>
      <c r="B160" s="29" t="s">
        <v>914</v>
      </c>
      <c r="C160" s="29" t="s">
        <v>1341</v>
      </c>
      <c r="D160" s="25" t="s">
        <v>70</v>
      </c>
      <c r="E160" s="30" t="s">
        <v>1342</v>
      </c>
      <c r="F160" s="31" t="s">
        <v>52</v>
      </c>
      <c r="G160" s="32">
        <v>43.591</v>
      </c>
      <c r="H160" s="33">
        <v>0</v>
      </c>
      <c r="I160" s="33">
        <f>ROUND(ROUND(H160,2)*ROUND(G160,3),2)</f>
      </c>
      <c r="J160" s="31"/>
      <c r="O160">
        <f>(I160*21)/100</f>
      </c>
      <c r="P160" t="s">
        <v>23</v>
      </c>
    </row>
    <row r="161" spans="1:5" ht="25.5">
      <c r="A161" s="34" t="s">
        <v>54</v>
      </c>
      <c r="E161" s="35" t="s">
        <v>1402</v>
      </c>
    </row>
    <row r="162" spans="1:5" ht="12.75">
      <c r="A162" s="36" t="s">
        <v>56</v>
      </c>
      <c r="E162" s="37" t="s">
        <v>1403</v>
      </c>
    </row>
    <row r="163" spans="1:5" ht="12.75">
      <c r="A163" t="s">
        <v>58</v>
      </c>
      <c r="E163" s="35" t="s">
        <v>70</v>
      </c>
    </row>
    <row r="164" spans="1:18" ht="12.75" customHeight="1">
      <c r="A164" s="6" t="s">
        <v>45</v>
      </c>
      <c r="B164" s="6"/>
      <c r="C164" s="39" t="s">
        <v>12</v>
      </c>
      <c r="D164" s="6"/>
      <c r="E164" s="27" t="s">
        <v>1345</v>
      </c>
      <c r="F164" s="6"/>
      <c r="G164" s="6"/>
      <c r="H164" s="6"/>
      <c r="I164" s="40">
        <f>0+Q164</f>
      </c>
      <c r="J164" s="6"/>
      <c r="O164">
        <f>0+R164</f>
      </c>
      <c r="Q164">
        <f>0+I165</f>
      </c>
      <c r="R164">
        <f>0+O165</f>
      </c>
    </row>
    <row r="165" spans="1:16" ht="12.75">
      <c r="A165" s="25" t="s">
        <v>47</v>
      </c>
      <c r="B165" s="29" t="s">
        <v>759</v>
      </c>
      <c r="C165" s="29" t="s">
        <v>1346</v>
      </c>
      <c r="D165" s="25" t="s">
        <v>70</v>
      </c>
      <c r="E165" s="30" t="s">
        <v>1347</v>
      </c>
      <c r="F165" s="31" t="s">
        <v>52</v>
      </c>
      <c r="G165" s="32">
        <v>43.591</v>
      </c>
      <c r="H165" s="33">
        <v>0</v>
      </c>
      <c r="I165" s="33">
        <f>ROUND(ROUND(H165,2)*ROUND(G165,3),2)</f>
      </c>
      <c r="J165" s="31"/>
      <c r="O165">
        <f>(I165*21)/100</f>
      </c>
      <c r="P165" t="s">
        <v>23</v>
      </c>
    </row>
    <row r="166" spans="1:5" ht="25.5">
      <c r="A166" s="34" t="s">
        <v>54</v>
      </c>
      <c r="E166" s="35" t="s">
        <v>1404</v>
      </c>
    </row>
    <row r="167" spans="1:5" ht="12.75">
      <c r="A167" s="36" t="s">
        <v>56</v>
      </c>
      <c r="E167" s="37" t="s">
        <v>1403</v>
      </c>
    </row>
    <row r="168" spans="1:5" ht="12.75">
      <c r="A168" t="s">
        <v>58</v>
      </c>
      <c r="E168" s="35" t="s">
        <v>70</v>
      </c>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R21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11</v>
      </c>
      <c r="B1" s="1"/>
      <c r="C1" s="1"/>
      <c r="D1" s="1"/>
      <c r="E1" s="1" t="s">
        <v>0</v>
      </c>
      <c r="F1" s="1"/>
      <c r="G1" s="1"/>
      <c r="H1" s="1"/>
      <c r="I1" s="1"/>
      <c r="J1" s="1"/>
      <c r="P1" t="s">
        <v>22</v>
      </c>
    </row>
    <row r="2" spans="2:16" ht="25" customHeight="1">
      <c r="B2" s="1"/>
      <c r="C2" s="1"/>
      <c r="D2" s="1"/>
      <c r="E2" s="2" t="s">
        <v>13</v>
      </c>
      <c r="F2" s="1"/>
      <c r="G2" s="1"/>
      <c r="H2" s="6"/>
      <c r="I2" s="6"/>
      <c r="J2" s="1"/>
      <c r="O2">
        <f>0+O8+O29+O54+O63+O68+O73+O130+O203+O208</f>
      </c>
      <c r="P2" t="s">
        <v>22</v>
      </c>
    </row>
    <row r="3" spans="1:16" ht="15" customHeight="1">
      <c r="A3" t="s">
        <v>12</v>
      </c>
      <c r="B3" s="12" t="s">
        <v>14</v>
      </c>
      <c r="C3" s="13" t="s">
        <v>15</v>
      </c>
      <c r="D3" s="1"/>
      <c r="E3" s="14" t="s">
        <v>16</v>
      </c>
      <c r="F3" s="1"/>
      <c r="G3" s="9"/>
      <c r="H3" s="8" t="s">
        <v>1405</v>
      </c>
      <c r="I3" s="41">
        <f>0+I8+I29+I54+I63+I68+I73+I130+I203+I208</f>
      </c>
      <c r="J3" s="10"/>
      <c r="O3" t="s">
        <v>19</v>
      </c>
      <c r="P3" t="s">
        <v>23</v>
      </c>
    </row>
    <row r="4" spans="1:16" ht="15" customHeight="1">
      <c r="A4" t="s">
        <v>17</v>
      </c>
      <c r="B4" s="16" t="s">
        <v>18</v>
      </c>
      <c r="C4" s="17" t="s">
        <v>1405</v>
      </c>
      <c r="D4" s="6"/>
      <c r="E4" s="18" t="s">
        <v>1406</v>
      </c>
      <c r="F4" s="6"/>
      <c r="G4" s="6"/>
      <c r="H4" s="19"/>
      <c r="I4" s="19"/>
      <c r="J4" s="6"/>
      <c r="O4" t="s">
        <v>20</v>
      </c>
      <c r="P4" t="s">
        <v>23</v>
      </c>
    </row>
    <row r="5" spans="1:16" ht="12.75" customHeight="1">
      <c r="A5" s="15" t="s">
        <v>26</v>
      </c>
      <c r="B5" s="15" t="s">
        <v>28</v>
      </c>
      <c r="C5" s="15" t="s">
        <v>30</v>
      </c>
      <c r="D5" s="15" t="s">
        <v>31</v>
      </c>
      <c r="E5" s="15" t="s">
        <v>32</v>
      </c>
      <c r="F5" s="15" t="s">
        <v>34</v>
      </c>
      <c r="G5" s="15" t="s">
        <v>36</v>
      </c>
      <c r="H5" s="15" t="s">
        <v>38</v>
      </c>
      <c r="I5" s="15"/>
      <c r="J5" s="15" t="s">
        <v>43</v>
      </c>
      <c r="O5" t="s">
        <v>21</v>
      </c>
      <c r="P5" t="s">
        <v>23</v>
      </c>
    </row>
    <row r="6" spans="1:10" ht="12.75" customHeight="1">
      <c r="A6" s="15"/>
      <c r="B6" s="15"/>
      <c r="C6" s="15"/>
      <c r="D6" s="15"/>
      <c r="E6" s="15"/>
      <c r="F6" s="15"/>
      <c r="G6" s="15"/>
      <c r="H6" s="15" t="s">
        <v>39</v>
      </c>
      <c r="I6" s="15" t="s">
        <v>41</v>
      </c>
      <c r="J6" s="15"/>
    </row>
    <row r="7" spans="1:10" ht="12.75" customHeight="1">
      <c r="A7" s="15" t="s">
        <v>27</v>
      </c>
      <c r="B7" s="15" t="s">
        <v>29</v>
      </c>
      <c r="C7" s="15" t="s">
        <v>23</v>
      </c>
      <c r="D7" s="15" t="s">
        <v>22</v>
      </c>
      <c r="E7" s="15" t="s">
        <v>33</v>
      </c>
      <c r="F7" s="15" t="s">
        <v>35</v>
      </c>
      <c r="G7" s="15" t="s">
        <v>37</v>
      </c>
      <c r="H7" s="15" t="s">
        <v>40</v>
      </c>
      <c r="I7" s="15" t="s">
        <v>42</v>
      </c>
      <c r="J7" s="15" t="s">
        <v>44</v>
      </c>
    </row>
    <row r="8" spans="1:18" ht="12.75" customHeight="1">
      <c r="A8" s="19" t="s">
        <v>45</v>
      </c>
      <c r="B8" s="19"/>
      <c r="C8" s="26" t="s">
        <v>27</v>
      </c>
      <c r="D8" s="19"/>
      <c r="E8" s="27" t="s">
        <v>46</v>
      </c>
      <c r="F8" s="19"/>
      <c r="G8" s="19"/>
      <c r="H8" s="19"/>
      <c r="I8" s="28">
        <f>0+Q8</f>
      </c>
      <c r="J8" s="19"/>
      <c r="O8">
        <f>0+R8</f>
      </c>
      <c r="Q8">
        <f>0+I9+I13+I17+I21+I25</f>
      </c>
      <c r="R8">
        <f>0+O9+O13+O17+O21+O25</f>
      </c>
    </row>
    <row r="9" spans="1:16" ht="25.5">
      <c r="A9" s="25" t="s">
        <v>47</v>
      </c>
      <c r="B9" s="29" t="s">
        <v>29</v>
      </c>
      <c r="C9" s="29" t="s">
        <v>1407</v>
      </c>
      <c r="D9" s="25" t="s">
        <v>70</v>
      </c>
      <c r="E9" s="30" t="s">
        <v>1408</v>
      </c>
      <c r="F9" s="31" t="s">
        <v>52</v>
      </c>
      <c r="G9" s="32">
        <v>33</v>
      </c>
      <c r="H9" s="33">
        <v>0</v>
      </c>
      <c r="I9" s="33">
        <f>ROUND(ROUND(H9,2)*ROUND(G9,3),2)</f>
      </c>
      <c r="J9" s="31" t="s">
        <v>53</v>
      </c>
      <c r="O9">
        <f>(I9*21)/100</f>
      </c>
      <c r="P9" t="s">
        <v>23</v>
      </c>
    </row>
    <row r="10" spans="1:5" ht="12.75">
      <c r="A10" s="34" t="s">
        <v>54</v>
      </c>
      <c r="E10" s="35" t="s">
        <v>70</v>
      </c>
    </row>
    <row r="11" spans="1:5" ht="12.75">
      <c r="A11" s="36" t="s">
        <v>56</v>
      </c>
      <c r="E11" s="37" t="s">
        <v>1409</v>
      </c>
    </row>
    <row r="12" spans="1:5" ht="140.25">
      <c r="A12" t="s">
        <v>58</v>
      </c>
      <c r="E12" s="35" t="s">
        <v>1410</v>
      </c>
    </row>
    <row r="13" spans="1:16" ht="25.5">
      <c r="A13" s="25" t="s">
        <v>47</v>
      </c>
      <c r="B13" s="29" t="s">
        <v>23</v>
      </c>
      <c r="C13" s="29" t="s">
        <v>1411</v>
      </c>
      <c r="D13" s="25" t="s">
        <v>70</v>
      </c>
      <c r="E13" s="30" t="s">
        <v>1412</v>
      </c>
      <c r="F13" s="31" t="s">
        <v>52</v>
      </c>
      <c r="G13" s="32">
        <v>7.8</v>
      </c>
      <c r="H13" s="33">
        <v>0</v>
      </c>
      <c r="I13" s="33">
        <f>ROUND(ROUND(H13,2)*ROUND(G13,3),2)</f>
      </c>
      <c r="J13" s="31" t="s">
        <v>53</v>
      </c>
      <c r="O13">
        <f>(I13*21)/100</f>
      </c>
      <c r="P13" t="s">
        <v>23</v>
      </c>
    </row>
    <row r="14" spans="1:5" ht="12.75">
      <c r="A14" s="34" t="s">
        <v>54</v>
      </c>
      <c r="E14" s="35" t="s">
        <v>70</v>
      </c>
    </row>
    <row r="15" spans="1:5" ht="12.75">
      <c r="A15" s="36" t="s">
        <v>56</v>
      </c>
      <c r="E15" s="37" t="s">
        <v>1409</v>
      </c>
    </row>
    <row r="16" spans="1:5" ht="140.25">
      <c r="A16" t="s">
        <v>58</v>
      </c>
      <c r="E16" s="35" t="s">
        <v>1410</v>
      </c>
    </row>
    <row r="17" spans="1:16" ht="25.5">
      <c r="A17" s="25" t="s">
        <v>47</v>
      </c>
      <c r="B17" s="29" t="s">
        <v>22</v>
      </c>
      <c r="C17" s="29" t="s">
        <v>1413</v>
      </c>
      <c r="D17" s="25" t="s">
        <v>70</v>
      </c>
      <c r="E17" s="30" t="s">
        <v>1414</v>
      </c>
      <c r="F17" s="31" t="s">
        <v>52</v>
      </c>
      <c r="G17" s="32">
        <v>22</v>
      </c>
      <c r="H17" s="33">
        <v>0</v>
      </c>
      <c r="I17" s="33">
        <f>ROUND(ROUND(H17,2)*ROUND(G17,3),2)</f>
      </c>
      <c r="J17" s="31" t="s">
        <v>53</v>
      </c>
      <c r="O17">
        <f>(I17*21)/100</f>
      </c>
      <c r="P17" t="s">
        <v>23</v>
      </c>
    </row>
    <row r="18" spans="1:5" ht="12.75">
      <c r="A18" s="34" t="s">
        <v>54</v>
      </c>
      <c r="E18" s="35" t="s">
        <v>70</v>
      </c>
    </row>
    <row r="19" spans="1:5" ht="12.75">
      <c r="A19" s="36" t="s">
        <v>56</v>
      </c>
      <c r="E19" s="37" t="s">
        <v>1409</v>
      </c>
    </row>
    <row r="20" spans="1:5" ht="140.25">
      <c r="A20" t="s">
        <v>58</v>
      </c>
      <c r="E20" s="35" t="s">
        <v>1410</v>
      </c>
    </row>
    <row r="21" spans="1:16" ht="25.5">
      <c r="A21" s="25" t="s">
        <v>47</v>
      </c>
      <c r="B21" s="29" t="s">
        <v>33</v>
      </c>
      <c r="C21" s="29" t="s">
        <v>1415</v>
      </c>
      <c r="D21" s="25" t="s">
        <v>70</v>
      </c>
      <c r="E21" s="30" t="s">
        <v>1416</v>
      </c>
      <c r="F21" s="31" t="s">
        <v>52</v>
      </c>
      <c r="G21" s="32">
        <v>0.5</v>
      </c>
      <c r="H21" s="33">
        <v>0</v>
      </c>
      <c r="I21" s="33">
        <f>ROUND(ROUND(H21,2)*ROUND(G21,3),2)</f>
      </c>
      <c r="J21" s="31" t="s">
        <v>53</v>
      </c>
      <c r="O21">
        <f>(I21*21)/100</f>
      </c>
      <c r="P21" t="s">
        <v>23</v>
      </c>
    </row>
    <row r="22" spans="1:5" ht="12.75">
      <c r="A22" s="34" t="s">
        <v>54</v>
      </c>
      <c r="E22" s="35" t="s">
        <v>70</v>
      </c>
    </row>
    <row r="23" spans="1:5" ht="12.75">
      <c r="A23" s="36" t="s">
        <v>56</v>
      </c>
      <c r="E23" s="37" t="s">
        <v>1409</v>
      </c>
    </row>
    <row r="24" spans="1:5" ht="140.25">
      <c r="A24" t="s">
        <v>58</v>
      </c>
      <c r="E24" s="35" t="s">
        <v>1410</v>
      </c>
    </row>
    <row r="25" spans="1:16" ht="25.5">
      <c r="A25" s="25" t="s">
        <v>47</v>
      </c>
      <c r="B25" s="29" t="s">
        <v>35</v>
      </c>
      <c r="C25" s="29" t="s">
        <v>1417</v>
      </c>
      <c r="D25" s="25" t="s">
        <v>70</v>
      </c>
      <c r="E25" s="30" t="s">
        <v>1418</v>
      </c>
      <c r="F25" s="31" t="s">
        <v>52</v>
      </c>
      <c r="G25" s="32">
        <v>0.5</v>
      </c>
      <c r="H25" s="33">
        <v>0</v>
      </c>
      <c r="I25" s="33">
        <f>ROUND(ROUND(H25,2)*ROUND(G25,3),2)</f>
      </c>
      <c r="J25" s="31" t="s">
        <v>53</v>
      </c>
      <c r="O25">
        <f>(I25*21)/100</f>
      </c>
      <c r="P25" t="s">
        <v>23</v>
      </c>
    </row>
    <row r="26" spans="1:5" ht="12.75">
      <c r="A26" s="34" t="s">
        <v>54</v>
      </c>
      <c r="E26" s="35" t="s">
        <v>70</v>
      </c>
    </row>
    <row r="27" spans="1:5" ht="12.75">
      <c r="A27" s="36" t="s">
        <v>56</v>
      </c>
      <c r="E27" s="37" t="s">
        <v>1409</v>
      </c>
    </row>
    <row r="28" spans="1:5" ht="140.25">
      <c r="A28" t="s">
        <v>58</v>
      </c>
      <c r="E28" s="35" t="s">
        <v>1410</v>
      </c>
    </row>
    <row r="29" spans="1:18" ht="12.75" customHeight="1">
      <c r="A29" s="6" t="s">
        <v>45</v>
      </c>
      <c r="B29" s="6"/>
      <c r="C29" s="39" t="s">
        <v>29</v>
      </c>
      <c r="D29" s="6"/>
      <c r="E29" s="27" t="s">
        <v>81</v>
      </c>
      <c r="F29" s="6"/>
      <c r="G29" s="6"/>
      <c r="H29" s="6"/>
      <c r="I29" s="40">
        <f>0+Q29</f>
      </c>
      <c r="J29" s="6"/>
      <c r="O29">
        <f>0+R29</f>
      </c>
      <c r="Q29">
        <f>0+I30+I34+I38+I42+I46+I50</f>
      </c>
      <c r="R29">
        <f>0+O30+O34+O38+O42+O46+O50</f>
      </c>
    </row>
    <row r="30" spans="1:16" ht="12.75">
      <c r="A30" s="25" t="s">
        <v>47</v>
      </c>
      <c r="B30" s="29" t="s">
        <v>37</v>
      </c>
      <c r="C30" s="29" t="s">
        <v>1419</v>
      </c>
      <c r="D30" s="25" t="s">
        <v>70</v>
      </c>
      <c r="E30" s="30" t="s">
        <v>1420</v>
      </c>
      <c r="F30" s="31" t="s">
        <v>84</v>
      </c>
      <c r="G30" s="32">
        <v>340</v>
      </c>
      <c r="H30" s="33">
        <v>0</v>
      </c>
      <c r="I30" s="33">
        <f>ROUND(ROUND(H30,2)*ROUND(G30,3),2)</f>
      </c>
      <c r="J30" s="31" t="s">
        <v>53</v>
      </c>
      <c r="O30">
        <f>(I30*21)/100</f>
      </c>
      <c r="P30" t="s">
        <v>23</v>
      </c>
    </row>
    <row r="31" spans="1:5" ht="12.75">
      <c r="A31" s="34" t="s">
        <v>54</v>
      </c>
      <c r="E31" s="35" t="s">
        <v>70</v>
      </c>
    </row>
    <row r="32" spans="1:5" ht="12.75">
      <c r="A32" s="36" t="s">
        <v>56</v>
      </c>
      <c r="E32" s="37" t="s">
        <v>1409</v>
      </c>
    </row>
    <row r="33" spans="1:5" ht="12.75">
      <c r="A33" t="s">
        <v>58</v>
      </c>
      <c r="E33" s="35" t="s">
        <v>1421</v>
      </c>
    </row>
    <row r="34" spans="1:16" ht="25.5">
      <c r="A34" s="25" t="s">
        <v>47</v>
      </c>
      <c r="B34" s="29" t="s">
        <v>625</v>
      </c>
      <c r="C34" s="29" t="s">
        <v>1422</v>
      </c>
      <c r="D34" s="25" t="s">
        <v>70</v>
      </c>
      <c r="E34" s="30" t="s">
        <v>1423</v>
      </c>
      <c r="F34" s="31" t="s">
        <v>99</v>
      </c>
      <c r="G34" s="32">
        <v>8.5</v>
      </c>
      <c r="H34" s="33">
        <v>0</v>
      </c>
      <c r="I34" s="33">
        <f>ROUND(ROUND(H34,2)*ROUND(G34,3),2)</f>
      </c>
      <c r="J34" s="31" t="s">
        <v>53</v>
      </c>
      <c r="O34">
        <f>(I34*21)/100</f>
      </c>
      <c r="P34" t="s">
        <v>23</v>
      </c>
    </row>
    <row r="35" spans="1:5" ht="12.75">
      <c r="A35" s="34" t="s">
        <v>54</v>
      </c>
      <c r="E35" s="35" t="s">
        <v>70</v>
      </c>
    </row>
    <row r="36" spans="1:5" ht="12.75">
      <c r="A36" s="36" t="s">
        <v>56</v>
      </c>
      <c r="E36" s="37" t="s">
        <v>1409</v>
      </c>
    </row>
    <row r="37" spans="1:5" ht="63.75">
      <c r="A37" t="s">
        <v>58</v>
      </c>
      <c r="E37" s="35" t="s">
        <v>102</v>
      </c>
    </row>
    <row r="38" spans="1:16" ht="12.75">
      <c r="A38" s="25" t="s">
        <v>47</v>
      </c>
      <c r="B38" s="29" t="s">
        <v>674</v>
      </c>
      <c r="C38" s="29" t="s">
        <v>1424</v>
      </c>
      <c r="D38" s="25" t="s">
        <v>70</v>
      </c>
      <c r="E38" s="30" t="s">
        <v>1425</v>
      </c>
      <c r="F38" s="31" t="s">
        <v>99</v>
      </c>
      <c r="G38" s="32">
        <v>10</v>
      </c>
      <c r="H38" s="33">
        <v>0</v>
      </c>
      <c r="I38" s="33">
        <f>ROUND(ROUND(H38,2)*ROUND(G38,3),2)</f>
      </c>
      <c r="J38" s="31" t="s">
        <v>53</v>
      </c>
      <c r="O38">
        <f>(I38*21)/100</f>
      </c>
      <c r="P38" t="s">
        <v>23</v>
      </c>
    </row>
    <row r="39" spans="1:5" ht="12.75">
      <c r="A39" s="34" t="s">
        <v>54</v>
      </c>
      <c r="E39" s="35" t="s">
        <v>70</v>
      </c>
    </row>
    <row r="40" spans="1:5" ht="12.75">
      <c r="A40" s="36" t="s">
        <v>56</v>
      </c>
      <c r="E40" s="37" t="s">
        <v>1409</v>
      </c>
    </row>
    <row r="41" spans="1:5" ht="318.75">
      <c r="A41" t="s">
        <v>58</v>
      </c>
      <c r="E41" s="35" t="s">
        <v>1426</v>
      </c>
    </row>
    <row r="42" spans="1:16" ht="12.75">
      <c r="A42" s="25" t="s">
        <v>47</v>
      </c>
      <c r="B42" s="29" t="s">
        <v>40</v>
      </c>
      <c r="C42" s="29" t="s">
        <v>1427</v>
      </c>
      <c r="D42" s="25" t="s">
        <v>70</v>
      </c>
      <c r="E42" s="30" t="s">
        <v>1428</v>
      </c>
      <c r="F42" s="31" t="s">
        <v>1429</v>
      </c>
      <c r="G42" s="32">
        <v>153</v>
      </c>
      <c r="H42" s="33">
        <v>0</v>
      </c>
      <c r="I42" s="33">
        <f>ROUND(ROUND(H42,2)*ROUND(G42,3),2)</f>
      </c>
      <c r="J42" s="31" t="s">
        <v>53</v>
      </c>
      <c r="O42">
        <f>(I42*21)/100</f>
      </c>
      <c r="P42" t="s">
        <v>23</v>
      </c>
    </row>
    <row r="43" spans="1:5" ht="12.75">
      <c r="A43" s="34" t="s">
        <v>54</v>
      </c>
      <c r="E43" s="35" t="s">
        <v>70</v>
      </c>
    </row>
    <row r="44" spans="1:5" ht="12.75">
      <c r="A44" s="36" t="s">
        <v>56</v>
      </c>
      <c r="E44" s="37" t="s">
        <v>1409</v>
      </c>
    </row>
    <row r="45" spans="1:5" ht="25.5">
      <c r="A45" t="s">
        <v>58</v>
      </c>
      <c r="E45" s="35" t="s">
        <v>1430</v>
      </c>
    </row>
    <row r="46" spans="1:16" ht="12.75">
      <c r="A46" s="25" t="s">
        <v>47</v>
      </c>
      <c r="B46" s="29" t="s">
        <v>42</v>
      </c>
      <c r="C46" s="29" t="s">
        <v>221</v>
      </c>
      <c r="D46" s="25" t="s">
        <v>70</v>
      </c>
      <c r="E46" s="30" t="s">
        <v>222</v>
      </c>
      <c r="F46" s="31" t="s">
        <v>99</v>
      </c>
      <c r="G46" s="32">
        <v>76.9</v>
      </c>
      <c r="H46" s="33">
        <v>0</v>
      </c>
      <c r="I46" s="33">
        <f>ROUND(ROUND(H46,2)*ROUND(G46,3),2)</f>
      </c>
      <c r="J46" s="31" t="s">
        <v>53</v>
      </c>
      <c r="O46">
        <f>(I46*21)/100</f>
      </c>
      <c r="P46" t="s">
        <v>23</v>
      </c>
    </row>
    <row r="47" spans="1:5" ht="12.75">
      <c r="A47" s="34" t="s">
        <v>54</v>
      </c>
      <c r="E47" s="35" t="s">
        <v>70</v>
      </c>
    </row>
    <row r="48" spans="1:5" ht="12.75">
      <c r="A48" s="36" t="s">
        <v>56</v>
      </c>
      <c r="E48" s="37" t="s">
        <v>1409</v>
      </c>
    </row>
    <row r="49" spans="1:5" ht="229.5">
      <c r="A49" t="s">
        <v>58</v>
      </c>
      <c r="E49" s="35" t="s">
        <v>1431</v>
      </c>
    </row>
    <row r="50" spans="1:16" ht="12.75">
      <c r="A50" s="25" t="s">
        <v>47</v>
      </c>
      <c r="B50" s="29" t="s">
        <v>44</v>
      </c>
      <c r="C50" s="29" t="s">
        <v>1432</v>
      </c>
      <c r="D50" s="25" t="s">
        <v>70</v>
      </c>
      <c r="E50" s="30" t="s">
        <v>1433</v>
      </c>
      <c r="F50" s="31" t="s">
        <v>84</v>
      </c>
      <c r="G50" s="32">
        <v>340</v>
      </c>
      <c r="H50" s="33">
        <v>0</v>
      </c>
      <c r="I50" s="33">
        <f>ROUND(ROUND(H50,2)*ROUND(G50,3),2)</f>
      </c>
      <c r="J50" s="31" t="s">
        <v>53</v>
      </c>
      <c r="O50">
        <f>(I50*21)/100</f>
      </c>
      <c r="P50" t="s">
        <v>23</v>
      </c>
    </row>
    <row r="51" spans="1:5" ht="12.75">
      <c r="A51" s="34" t="s">
        <v>54</v>
      </c>
      <c r="E51" s="35" t="s">
        <v>70</v>
      </c>
    </row>
    <row r="52" spans="1:5" ht="12.75">
      <c r="A52" s="36" t="s">
        <v>56</v>
      </c>
      <c r="E52" s="37" t="s">
        <v>1409</v>
      </c>
    </row>
    <row r="53" spans="1:5" ht="38.25">
      <c r="A53" t="s">
        <v>58</v>
      </c>
      <c r="E53" s="35" t="s">
        <v>1434</v>
      </c>
    </row>
    <row r="54" spans="1:18" ht="12.75" customHeight="1">
      <c r="A54" s="6" t="s">
        <v>45</v>
      </c>
      <c r="B54" s="6"/>
      <c r="C54" s="39" t="s">
        <v>548</v>
      </c>
      <c r="D54" s="6"/>
      <c r="E54" s="27" t="s">
        <v>1435</v>
      </c>
      <c r="F54" s="6"/>
      <c r="G54" s="6"/>
      <c r="H54" s="6"/>
      <c r="I54" s="40">
        <f>0+Q54</f>
      </c>
      <c r="J54" s="6"/>
      <c r="O54">
        <f>0+R54</f>
      </c>
      <c r="Q54">
        <f>0+I55+I59</f>
      </c>
      <c r="R54">
        <f>0+O55+O59</f>
      </c>
    </row>
    <row r="55" spans="1:16" ht="12.75">
      <c r="A55" s="25" t="s">
        <v>47</v>
      </c>
      <c r="B55" s="29" t="s">
        <v>897</v>
      </c>
      <c r="C55" s="29" t="s">
        <v>1436</v>
      </c>
      <c r="D55" s="25" t="s">
        <v>70</v>
      </c>
      <c r="E55" s="30" t="s">
        <v>1437</v>
      </c>
      <c r="F55" s="31" t="s">
        <v>99</v>
      </c>
      <c r="G55" s="32">
        <v>80</v>
      </c>
      <c r="H55" s="33">
        <v>0</v>
      </c>
      <c r="I55" s="33">
        <f>ROUND(ROUND(H55,2)*ROUND(G55,3),2)</f>
      </c>
      <c r="J55" s="31" t="s">
        <v>53</v>
      </c>
      <c r="O55">
        <f>(I55*21)/100</f>
      </c>
      <c r="P55" t="s">
        <v>23</v>
      </c>
    </row>
    <row r="56" spans="1:5" ht="12.75">
      <c r="A56" s="34" t="s">
        <v>54</v>
      </c>
      <c r="E56" s="35" t="s">
        <v>70</v>
      </c>
    </row>
    <row r="57" spans="1:5" ht="12.75">
      <c r="A57" s="36" t="s">
        <v>56</v>
      </c>
      <c r="E57" s="37" t="s">
        <v>1409</v>
      </c>
    </row>
    <row r="58" spans="1:5" ht="318.75">
      <c r="A58" t="s">
        <v>58</v>
      </c>
      <c r="E58" s="35" t="s">
        <v>1426</v>
      </c>
    </row>
    <row r="59" spans="1:16" ht="12.75">
      <c r="A59" s="25" t="s">
        <v>47</v>
      </c>
      <c r="B59" s="29" t="s">
        <v>48</v>
      </c>
      <c r="C59" s="29" t="s">
        <v>1438</v>
      </c>
      <c r="D59" s="25" t="s">
        <v>70</v>
      </c>
      <c r="E59" s="30" t="s">
        <v>1439</v>
      </c>
      <c r="F59" s="31" t="s">
        <v>1429</v>
      </c>
      <c r="G59" s="32">
        <v>720</v>
      </c>
      <c r="H59" s="33">
        <v>0</v>
      </c>
      <c r="I59" s="33">
        <f>ROUND(ROUND(H59,2)*ROUND(G59,3),2)</f>
      </c>
      <c r="J59" s="31" t="s">
        <v>53</v>
      </c>
      <c r="O59">
        <f>(I59*21)/100</f>
      </c>
      <c r="P59" t="s">
        <v>23</v>
      </c>
    </row>
    <row r="60" spans="1:5" ht="12.75">
      <c r="A60" s="34" t="s">
        <v>54</v>
      </c>
      <c r="E60" s="35" t="s">
        <v>70</v>
      </c>
    </row>
    <row r="61" spans="1:5" ht="12.75">
      <c r="A61" s="36" t="s">
        <v>56</v>
      </c>
      <c r="E61" s="37" t="s">
        <v>1409</v>
      </c>
    </row>
    <row r="62" spans="1:5" ht="25.5">
      <c r="A62" t="s">
        <v>58</v>
      </c>
      <c r="E62" s="35" t="s">
        <v>1430</v>
      </c>
    </row>
    <row r="63" spans="1:18" ht="12.75" customHeight="1">
      <c r="A63" s="6" t="s">
        <v>45</v>
      </c>
      <c r="B63" s="6"/>
      <c r="C63" s="39" t="s">
        <v>23</v>
      </c>
      <c r="D63" s="6"/>
      <c r="E63" s="27" t="s">
        <v>309</v>
      </c>
      <c r="F63" s="6"/>
      <c r="G63" s="6"/>
      <c r="H63" s="6"/>
      <c r="I63" s="40">
        <f>0+Q63</f>
      </c>
      <c r="J63" s="6"/>
      <c r="O63">
        <f>0+R63</f>
      </c>
      <c r="Q63">
        <f>0+I64</f>
      </c>
      <c r="R63">
        <f>0+O64</f>
      </c>
    </row>
    <row r="64" spans="1:16" ht="12.75">
      <c r="A64" s="25" t="s">
        <v>47</v>
      </c>
      <c r="B64" s="29" t="s">
        <v>886</v>
      </c>
      <c r="C64" s="29" t="s">
        <v>380</v>
      </c>
      <c r="D64" s="25" t="s">
        <v>70</v>
      </c>
      <c r="E64" s="30" t="s">
        <v>1440</v>
      </c>
      <c r="F64" s="31" t="s">
        <v>99</v>
      </c>
      <c r="G64" s="32">
        <v>5.1</v>
      </c>
      <c r="H64" s="33">
        <v>0</v>
      </c>
      <c r="I64" s="33">
        <f>ROUND(ROUND(H64,2)*ROUND(G64,3),2)</f>
      </c>
      <c r="J64" s="31" t="s">
        <v>53</v>
      </c>
      <c r="O64">
        <f>(I64*21)/100</f>
      </c>
      <c r="P64" t="s">
        <v>23</v>
      </c>
    </row>
    <row r="65" spans="1:5" ht="12.75">
      <c r="A65" s="34" t="s">
        <v>54</v>
      </c>
      <c r="E65" s="35" t="s">
        <v>70</v>
      </c>
    </row>
    <row r="66" spans="1:5" ht="12.75">
      <c r="A66" s="36" t="s">
        <v>56</v>
      </c>
      <c r="E66" s="37" t="s">
        <v>1409</v>
      </c>
    </row>
    <row r="67" spans="1:5" ht="369.75">
      <c r="A67" t="s">
        <v>58</v>
      </c>
      <c r="E67" s="35" t="s">
        <v>1441</v>
      </c>
    </row>
    <row r="68" spans="1:18" ht="12.75" customHeight="1">
      <c r="A68" s="6" t="s">
        <v>45</v>
      </c>
      <c r="B68" s="6"/>
      <c r="C68" s="39" t="s">
        <v>33</v>
      </c>
      <c r="D68" s="6"/>
      <c r="E68" s="27" t="s">
        <v>460</v>
      </c>
      <c r="F68" s="6"/>
      <c r="G68" s="6"/>
      <c r="H68" s="6"/>
      <c r="I68" s="40">
        <f>0+Q68</f>
      </c>
      <c r="J68" s="6"/>
      <c r="O68">
        <f>0+R68</f>
      </c>
      <c r="Q68">
        <f>0+I69</f>
      </c>
      <c r="R68">
        <f>0+O69</f>
      </c>
    </row>
    <row r="69" spans="1:16" ht="12.75">
      <c r="A69" s="25" t="s">
        <v>47</v>
      </c>
      <c r="B69" s="29" t="s">
        <v>835</v>
      </c>
      <c r="C69" s="29" t="s">
        <v>1442</v>
      </c>
      <c r="D69" s="25" t="s">
        <v>70</v>
      </c>
      <c r="E69" s="30" t="s">
        <v>1443</v>
      </c>
      <c r="F69" s="31" t="s">
        <v>99</v>
      </c>
      <c r="G69" s="32">
        <v>25</v>
      </c>
      <c r="H69" s="33">
        <v>0</v>
      </c>
      <c r="I69" s="33">
        <f>ROUND(ROUND(H69,2)*ROUND(G69,3),2)</f>
      </c>
      <c r="J69" s="31" t="s">
        <v>53</v>
      </c>
      <c r="O69">
        <f>(I69*21)/100</f>
      </c>
      <c r="P69" t="s">
        <v>23</v>
      </c>
    </row>
    <row r="70" spans="1:5" ht="12.75">
      <c r="A70" s="34" t="s">
        <v>54</v>
      </c>
      <c r="E70" s="35" t="s">
        <v>70</v>
      </c>
    </row>
    <row r="71" spans="1:5" ht="12.75">
      <c r="A71" s="36" t="s">
        <v>56</v>
      </c>
      <c r="E71" s="37" t="s">
        <v>1409</v>
      </c>
    </row>
    <row r="72" spans="1:5" ht="38.25">
      <c r="A72" t="s">
        <v>58</v>
      </c>
      <c r="E72" s="35" t="s">
        <v>1444</v>
      </c>
    </row>
    <row r="73" spans="1:18" ht="12.75" customHeight="1">
      <c r="A73" s="6" t="s">
        <v>45</v>
      </c>
      <c r="B73" s="6"/>
      <c r="C73" s="39" t="s">
        <v>625</v>
      </c>
      <c r="D73" s="6"/>
      <c r="E73" s="27" t="s">
        <v>626</v>
      </c>
      <c r="F73" s="6"/>
      <c r="G73" s="6"/>
      <c r="H73" s="6"/>
      <c r="I73" s="40">
        <f>0+Q73</f>
      </c>
      <c r="J73" s="6"/>
      <c r="O73">
        <f>0+R73</f>
      </c>
      <c r="Q73">
        <f>0+I74+I78+I82+I86+I90+I94+I98+I102+I106+I110+I114+I118+I122+I126</f>
      </c>
      <c r="R73">
        <f>0+O74+O78+O82+O86+O90+O94+O98+O102+O106+O110+O114+O118+O122+O126</f>
      </c>
    </row>
    <row r="74" spans="1:16" ht="12.75">
      <c r="A74" s="25" t="s">
        <v>47</v>
      </c>
      <c r="B74" s="29" t="s">
        <v>160</v>
      </c>
      <c r="C74" s="29" t="s">
        <v>1445</v>
      </c>
      <c r="D74" s="25" t="s">
        <v>70</v>
      </c>
      <c r="E74" s="30" t="s">
        <v>1446</v>
      </c>
      <c r="F74" s="31" t="s">
        <v>153</v>
      </c>
      <c r="G74" s="32">
        <v>395</v>
      </c>
      <c r="H74" s="33">
        <v>0</v>
      </c>
      <c r="I74" s="33">
        <f>ROUND(ROUND(H74,2)*ROUND(G74,3),2)</f>
      </c>
      <c r="J74" s="31" t="s">
        <v>53</v>
      </c>
      <c r="O74">
        <f>(I74*21)/100</f>
      </c>
      <c r="P74" t="s">
        <v>23</v>
      </c>
    </row>
    <row r="75" spans="1:5" ht="12.75">
      <c r="A75" s="34" t="s">
        <v>54</v>
      </c>
      <c r="E75" s="35" t="s">
        <v>70</v>
      </c>
    </row>
    <row r="76" spans="1:5" ht="12.75">
      <c r="A76" s="36" t="s">
        <v>56</v>
      </c>
      <c r="E76" s="37" t="s">
        <v>1409</v>
      </c>
    </row>
    <row r="77" spans="1:5" ht="76.5">
      <c r="A77" t="s">
        <v>58</v>
      </c>
      <c r="E77" s="35" t="s">
        <v>1447</v>
      </c>
    </row>
    <row r="78" spans="1:16" ht="12.75">
      <c r="A78" s="25" t="s">
        <v>47</v>
      </c>
      <c r="B78" s="29" t="s">
        <v>165</v>
      </c>
      <c r="C78" s="29" t="s">
        <v>1448</v>
      </c>
      <c r="D78" s="25" t="s">
        <v>70</v>
      </c>
      <c r="E78" s="30" t="s">
        <v>1449</v>
      </c>
      <c r="F78" s="31" t="s">
        <v>153</v>
      </c>
      <c r="G78" s="32">
        <v>15</v>
      </c>
      <c r="H78" s="33">
        <v>0</v>
      </c>
      <c r="I78" s="33">
        <f>ROUND(ROUND(H78,2)*ROUND(G78,3),2)</f>
      </c>
      <c r="J78" s="31" t="s">
        <v>53</v>
      </c>
      <c r="O78">
        <f>(I78*21)/100</f>
      </c>
      <c r="P78" t="s">
        <v>23</v>
      </c>
    </row>
    <row r="79" spans="1:5" ht="12.75">
      <c r="A79" s="34" t="s">
        <v>54</v>
      </c>
      <c r="E79" s="35" t="s">
        <v>70</v>
      </c>
    </row>
    <row r="80" spans="1:5" ht="12.75">
      <c r="A80" s="36" t="s">
        <v>56</v>
      </c>
      <c r="E80" s="37" t="s">
        <v>1409</v>
      </c>
    </row>
    <row r="81" spans="1:5" ht="76.5">
      <c r="A81" t="s">
        <v>58</v>
      </c>
      <c r="E81" s="35" t="s">
        <v>1447</v>
      </c>
    </row>
    <row r="82" spans="1:16" ht="12.75">
      <c r="A82" s="25" t="s">
        <v>47</v>
      </c>
      <c r="B82" s="29" t="s">
        <v>824</v>
      </c>
      <c r="C82" s="29" t="s">
        <v>1450</v>
      </c>
      <c r="D82" s="25" t="s">
        <v>70</v>
      </c>
      <c r="E82" s="30" t="s">
        <v>1451</v>
      </c>
      <c r="F82" s="31" t="s">
        <v>153</v>
      </c>
      <c r="G82" s="32">
        <v>340</v>
      </c>
      <c r="H82" s="33">
        <v>0</v>
      </c>
      <c r="I82" s="33">
        <f>ROUND(ROUND(H82,2)*ROUND(G82,3),2)</f>
      </c>
      <c r="J82" s="31" t="s">
        <v>53</v>
      </c>
      <c r="O82">
        <f>(I82*21)/100</f>
      </c>
      <c r="P82" t="s">
        <v>23</v>
      </c>
    </row>
    <row r="83" spans="1:5" ht="12.75">
      <c r="A83" s="34" t="s">
        <v>54</v>
      </c>
      <c r="E83" s="35" t="s">
        <v>70</v>
      </c>
    </row>
    <row r="84" spans="1:5" ht="12.75">
      <c r="A84" s="36" t="s">
        <v>56</v>
      </c>
      <c r="E84" s="37" t="s">
        <v>1409</v>
      </c>
    </row>
    <row r="85" spans="1:5" ht="76.5">
      <c r="A85" t="s">
        <v>58</v>
      </c>
      <c r="E85" s="35" t="s">
        <v>1447</v>
      </c>
    </row>
    <row r="86" spans="1:16" ht="25.5">
      <c r="A86" s="25" t="s">
        <v>47</v>
      </c>
      <c r="B86" s="29" t="s">
        <v>841</v>
      </c>
      <c r="C86" s="29" t="s">
        <v>1452</v>
      </c>
      <c r="D86" s="25" t="s">
        <v>70</v>
      </c>
      <c r="E86" s="30" t="s">
        <v>1453</v>
      </c>
      <c r="F86" s="31" t="s">
        <v>72</v>
      </c>
      <c r="G86" s="32">
        <v>5</v>
      </c>
      <c r="H86" s="33">
        <v>0</v>
      </c>
      <c r="I86" s="33">
        <f>ROUND(ROUND(H86,2)*ROUND(G86,3),2)</f>
      </c>
      <c r="J86" s="31" t="s">
        <v>53</v>
      </c>
      <c r="O86">
        <f>(I86*21)/100</f>
      </c>
      <c r="P86" t="s">
        <v>23</v>
      </c>
    </row>
    <row r="87" spans="1:5" ht="12.75">
      <c r="A87" s="34" t="s">
        <v>54</v>
      </c>
      <c r="E87" s="35" t="s">
        <v>70</v>
      </c>
    </row>
    <row r="88" spans="1:5" ht="12.75">
      <c r="A88" s="36" t="s">
        <v>56</v>
      </c>
      <c r="E88" s="37" t="s">
        <v>1409</v>
      </c>
    </row>
    <row r="89" spans="1:5" ht="102">
      <c r="A89" t="s">
        <v>58</v>
      </c>
      <c r="E89" s="35" t="s">
        <v>1454</v>
      </c>
    </row>
    <row r="90" spans="1:16" ht="12.75">
      <c r="A90" s="25" t="s">
        <v>47</v>
      </c>
      <c r="B90" s="29" t="s">
        <v>168</v>
      </c>
      <c r="C90" s="29" t="s">
        <v>1455</v>
      </c>
      <c r="D90" s="25" t="s">
        <v>70</v>
      </c>
      <c r="E90" s="30" t="s">
        <v>1456</v>
      </c>
      <c r="F90" s="31" t="s">
        <v>153</v>
      </c>
      <c r="G90" s="32">
        <v>200</v>
      </c>
      <c r="H90" s="33">
        <v>0</v>
      </c>
      <c r="I90" s="33">
        <f>ROUND(ROUND(H90,2)*ROUND(G90,3),2)</f>
      </c>
      <c r="J90" s="31" t="s">
        <v>53</v>
      </c>
      <c r="O90">
        <f>(I90*21)/100</f>
      </c>
      <c r="P90" t="s">
        <v>23</v>
      </c>
    </row>
    <row r="91" spans="1:5" ht="12.75">
      <c r="A91" s="34" t="s">
        <v>54</v>
      </c>
      <c r="E91" s="35" t="s">
        <v>70</v>
      </c>
    </row>
    <row r="92" spans="1:5" ht="12.75">
      <c r="A92" s="36" t="s">
        <v>56</v>
      </c>
      <c r="E92" s="37" t="s">
        <v>1409</v>
      </c>
    </row>
    <row r="93" spans="1:5" ht="76.5">
      <c r="A93" t="s">
        <v>58</v>
      </c>
      <c r="E93" s="35" t="s">
        <v>1457</v>
      </c>
    </row>
    <row r="94" spans="1:16" ht="25.5">
      <c r="A94" s="25" t="s">
        <v>47</v>
      </c>
      <c r="B94" s="29" t="s">
        <v>829</v>
      </c>
      <c r="C94" s="29" t="s">
        <v>1458</v>
      </c>
      <c r="D94" s="25" t="s">
        <v>70</v>
      </c>
      <c r="E94" s="30" t="s">
        <v>1459</v>
      </c>
      <c r="F94" s="31" t="s">
        <v>153</v>
      </c>
      <c r="G94" s="32">
        <v>5</v>
      </c>
      <c r="H94" s="33">
        <v>0</v>
      </c>
      <c r="I94" s="33">
        <f>ROUND(ROUND(H94,2)*ROUND(G94,3),2)</f>
      </c>
      <c r="J94" s="31" t="s">
        <v>53</v>
      </c>
      <c r="O94">
        <f>(I94*21)/100</f>
      </c>
      <c r="P94" t="s">
        <v>23</v>
      </c>
    </row>
    <row r="95" spans="1:5" ht="12.75">
      <c r="A95" s="34" t="s">
        <v>54</v>
      </c>
      <c r="E95" s="35" t="s">
        <v>70</v>
      </c>
    </row>
    <row r="96" spans="1:5" ht="12.75">
      <c r="A96" s="36" t="s">
        <v>56</v>
      </c>
      <c r="E96" s="37" t="s">
        <v>1409</v>
      </c>
    </row>
    <row r="97" spans="1:5" ht="89.25">
      <c r="A97" t="s">
        <v>58</v>
      </c>
      <c r="E97" s="35" t="s">
        <v>1460</v>
      </c>
    </row>
    <row r="98" spans="1:16" ht="12.75">
      <c r="A98" s="25" t="s">
        <v>47</v>
      </c>
      <c r="B98" s="29" t="s">
        <v>810</v>
      </c>
      <c r="C98" s="29" t="s">
        <v>1461</v>
      </c>
      <c r="D98" s="25" t="s">
        <v>70</v>
      </c>
      <c r="E98" s="30" t="s">
        <v>1462</v>
      </c>
      <c r="F98" s="31" t="s">
        <v>153</v>
      </c>
      <c r="G98" s="32">
        <v>200</v>
      </c>
      <c r="H98" s="33">
        <v>0</v>
      </c>
      <c r="I98" s="33">
        <f>ROUND(ROUND(H98,2)*ROUND(G98,3),2)</f>
      </c>
      <c r="J98" s="31" t="s">
        <v>53</v>
      </c>
      <c r="O98">
        <f>(I98*21)/100</f>
      </c>
      <c r="P98" t="s">
        <v>23</v>
      </c>
    </row>
    <row r="99" spans="1:5" ht="12.75">
      <c r="A99" s="34" t="s">
        <v>54</v>
      </c>
      <c r="E99" s="35" t="s">
        <v>70</v>
      </c>
    </row>
    <row r="100" spans="1:5" ht="12.75">
      <c r="A100" s="36" t="s">
        <v>56</v>
      </c>
      <c r="E100" s="37" t="s">
        <v>1409</v>
      </c>
    </row>
    <row r="101" spans="1:5" ht="114.75">
      <c r="A101" t="s">
        <v>58</v>
      </c>
      <c r="E101" s="35" t="s">
        <v>1463</v>
      </c>
    </row>
    <row r="102" spans="1:16" ht="25.5">
      <c r="A102" s="25" t="s">
        <v>47</v>
      </c>
      <c r="B102" s="29" t="s">
        <v>816</v>
      </c>
      <c r="C102" s="29" t="s">
        <v>1464</v>
      </c>
      <c r="D102" s="25" t="s">
        <v>70</v>
      </c>
      <c r="E102" s="30" t="s">
        <v>1465</v>
      </c>
      <c r="F102" s="31" t="s">
        <v>72</v>
      </c>
      <c r="G102" s="32">
        <v>3</v>
      </c>
      <c r="H102" s="33">
        <v>0</v>
      </c>
      <c r="I102" s="33">
        <f>ROUND(ROUND(H102,2)*ROUND(G102,3),2)</f>
      </c>
      <c r="J102" s="31" t="s">
        <v>53</v>
      </c>
      <c r="O102">
        <f>(I102*21)/100</f>
      </c>
      <c r="P102" t="s">
        <v>23</v>
      </c>
    </row>
    <row r="103" spans="1:5" ht="12.75">
      <c r="A103" s="34" t="s">
        <v>54</v>
      </c>
      <c r="E103" s="35" t="s">
        <v>70</v>
      </c>
    </row>
    <row r="104" spans="1:5" ht="12.75">
      <c r="A104" s="36" t="s">
        <v>56</v>
      </c>
      <c r="E104" s="37" t="s">
        <v>1409</v>
      </c>
    </row>
    <row r="105" spans="1:5" ht="102">
      <c r="A105" t="s">
        <v>58</v>
      </c>
      <c r="E105" s="35" t="s">
        <v>1466</v>
      </c>
    </row>
    <row r="106" spans="1:16" ht="25.5">
      <c r="A106" s="25" t="s">
        <v>47</v>
      </c>
      <c r="B106" s="29" t="s">
        <v>821</v>
      </c>
      <c r="C106" s="29" t="s">
        <v>1467</v>
      </c>
      <c r="D106" s="25" t="s">
        <v>70</v>
      </c>
      <c r="E106" s="30" t="s">
        <v>1468</v>
      </c>
      <c r="F106" s="31" t="s">
        <v>72</v>
      </c>
      <c r="G106" s="32">
        <v>2</v>
      </c>
      <c r="H106" s="33">
        <v>0</v>
      </c>
      <c r="I106" s="33">
        <f>ROUND(ROUND(H106,2)*ROUND(G106,3),2)</f>
      </c>
      <c r="J106" s="31" t="s">
        <v>53</v>
      </c>
      <c r="O106">
        <f>(I106*21)/100</f>
      </c>
      <c r="P106" t="s">
        <v>23</v>
      </c>
    </row>
    <row r="107" spans="1:5" ht="12.75">
      <c r="A107" s="34" t="s">
        <v>54</v>
      </c>
      <c r="E107" s="35" t="s">
        <v>70</v>
      </c>
    </row>
    <row r="108" spans="1:5" ht="12.75">
      <c r="A108" s="36" t="s">
        <v>56</v>
      </c>
      <c r="E108" s="37" t="s">
        <v>1469</v>
      </c>
    </row>
    <row r="109" spans="1:5" ht="102">
      <c r="A109" t="s">
        <v>58</v>
      </c>
      <c r="E109" s="35" t="s">
        <v>1466</v>
      </c>
    </row>
    <row r="110" spans="1:16" ht="25.5">
      <c r="A110" s="25" t="s">
        <v>47</v>
      </c>
      <c r="B110" s="29" t="s">
        <v>863</v>
      </c>
      <c r="C110" s="29" t="s">
        <v>1470</v>
      </c>
      <c r="D110" s="25" t="s">
        <v>70</v>
      </c>
      <c r="E110" s="30" t="s">
        <v>1471</v>
      </c>
      <c r="F110" s="31" t="s">
        <v>72</v>
      </c>
      <c r="G110" s="32">
        <v>2</v>
      </c>
      <c r="H110" s="33">
        <v>0</v>
      </c>
      <c r="I110" s="33">
        <f>ROUND(ROUND(H110,2)*ROUND(G110,3),2)</f>
      </c>
      <c r="J110" s="31" t="s">
        <v>53</v>
      </c>
      <c r="O110">
        <f>(I110*21)/100</f>
      </c>
      <c r="P110" t="s">
        <v>23</v>
      </c>
    </row>
    <row r="111" spans="1:5" ht="12.75">
      <c r="A111" s="34" t="s">
        <v>54</v>
      </c>
      <c r="E111" s="35" t="s">
        <v>70</v>
      </c>
    </row>
    <row r="112" spans="1:5" ht="12.75">
      <c r="A112" s="36" t="s">
        <v>56</v>
      </c>
      <c r="E112" s="37" t="s">
        <v>1409</v>
      </c>
    </row>
    <row r="113" spans="1:5" ht="89.25">
      <c r="A113" t="s">
        <v>58</v>
      </c>
      <c r="E113" s="35" t="s">
        <v>1472</v>
      </c>
    </row>
    <row r="114" spans="1:16" ht="12.75">
      <c r="A114" s="25" t="s">
        <v>47</v>
      </c>
      <c r="B114" s="29" t="s">
        <v>103</v>
      </c>
      <c r="C114" s="29" t="s">
        <v>1473</v>
      </c>
      <c r="D114" s="25" t="s">
        <v>70</v>
      </c>
      <c r="E114" s="30" t="s">
        <v>1474</v>
      </c>
      <c r="F114" s="31" t="s">
        <v>72</v>
      </c>
      <c r="G114" s="32">
        <v>2</v>
      </c>
      <c r="H114" s="33">
        <v>0</v>
      </c>
      <c r="I114" s="33">
        <f>ROUND(ROUND(H114,2)*ROUND(G114,3),2)</f>
      </c>
      <c r="J114" s="31" t="s">
        <v>53</v>
      </c>
      <c r="O114">
        <f>(I114*21)/100</f>
      </c>
      <c r="P114" t="s">
        <v>23</v>
      </c>
    </row>
    <row r="115" spans="1:5" ht="12.75">
      <c r="A115" s="34" t="s">
        <v>54</v>
      </c>
      <c r="E115" s="35" t="s">
        <v>70</v>
      </c>
    </row>
    <row r="116" spans="1:5" ht="12.75">
      <c r="A116" s="36" t="s">
        <v>56</v>
      </c>
      <c r="E116" s="37" t="s">
        <v>1409</v>
      </c>
    </row>
    <row r="117" spans="1:5" ht="89.25">
      <c r="A117" t="s">
        <v>58</v>
      </c>
      <c r="E117" s="35" t="s">
        <v>1472</v>
      </c>
    </row>
    <row r="118" spans="1:16" ht="12.75">
      <c r="A118" s="25" t="s">
        <v>47</v>
      </c>
      <c r="B118" s="29" t="s">
        <v>857</v>
      </c>
      <c r="C118" s="29" t="s">
        <v>1475</v>
      </c>
      <c r="D118" s="25" t="s">
        <v>70</v>
      </c>
      <c r="E118" s="30" t="s">
        <v>1476</v>
      </c>
      <c r="F118" s="31" t="s">
        <v>72</v>
      </c>
      <c r="G118" s="32">
        <v>5</v>
      </c>
      <c r="H118" s="33">
        <v>0</v>
      </c>
      <c r="I118" s="33">
        <f>ROUND(ROUND(H118,2)*ROUND(G118,3),2)</f>
      </c>
      <c r="J118" s="31" t="s">
        <v>53</v>
      </c>
      <c r="O118">
        <f>(I118*21)/100</f>
      </c>
      <c r="P118" t="s">
        <v>23</v>
      </c>
    </row>
    <row r="119" spans="1:5" ht="12.75">
      <c r="A119" s="34" t="s">
        <v>54</v>
      </c>
      <c r="E119" s="35" t="s">
        <v>70</v>
      </c>
    </row>
    <row r="120" spans="1:5" ht="12.75">
      <c r="A120" s="36" t="s">
        <v>56</v>
      </c>
      <c r="E120" s="37" t="s">
        <v>1409</v>
      </c>
    </row>
    <row r="121" spans="1:5" ht="89.25">
      <c r="A121" t="s">
        <v>58</v>
      </c>
      <c r="E121" s="35" t="s">
        <v>1477</v>
      </c>
    </row>
    <row r="122" spans="1:16" ht="12.75">
      <c r="A122" s="25" t="s">
        <v>47</v>
      </c>
      <c r="B122" s="29" t="s">
        <v>620</v>
      </c>
      <c r="C122" s="29" t="s">
        <v>1478</v>
      </c>
      <c r="D122" s="25" t="s">
        <v>70</v>
      </c>
      <c r="E122" s="30" t="s">
        <v>1479</v>
      </c>
      <c r="F122" s="31" t="s">
        <v>72</v>
      </c>
      <c r="G122" s="32">
        <v>5</v>
      </c>
      <c r="H122" s="33">
        <v>0</v>
      </c>
      <c r="I122" s="33">
        <f>ROUND(ROUND(H122,2)*ROUND(G122,3),2)</f>
      </c>
      <c r="J122" s="31" t="s">
        <v>53</v>
      </c>
      <c r="O122">
        <f>(I122*21)/100</f>
      </c>
      <c r="P122" t="s">
        <v>23</v>
      </c>
    </row>
    <row r="123" spans="1:5" ht="12.75">
      <c r="A123" s="34" t="s">
        <v>54</v>
      </c>
      <c r="E123" s="35" t="s">
        <v>70</v>
      </c>
    </row>
    <row r="124" spans="1:5" ht="12.75">
      <c r="A124" s="36" t="s">
        <v>56</v>
      </c>
      <c r="E124" s="37" t="s">
        <v>1409</v>
      </c>
    </row>
    <row r="125" spans="1:5" ht="114.75">
      <c r="A125" t="s">
        <v>58</v>
      </c>
      <c r="E125" s="35" t="s">
        <v>1480</v>
      </c>
    </row>
    <row r="126" spans="1:16" ht="12.75">
      <c r="A126" s="25" t="s">
        <v>47</v>
      </c>
      <c r="B126" s="29" t="s">
        <v>142</v>
      </c>
      <c r="C126" s="29" t="s">
        <v>1481</v>
      </c>
      <c r="D126" s="25" t="s">
        <v>70</v>
      </c>
      <c r="E126" s="30" t="s">
        <v>1482</v>
      </c>
      <c r="F126" s="31" t="s">
        <v>187</v>
      </c>
      <c r="G126" s="32">
        <v>64</v>
      </c>
      <c r="H126" s="33">
        <v>0</v>
      </c>
      <c r="I126" s="33">
        <f>ROUND(ROUND(H126,2)*ROUND(G126,3),2)</f>
      </c>
      <c r="J126" s="31" t="s">
        <v>53</v>
      </c>
      <c r="O126">
        <f>(I126*21)/100</f>
      </c>
      <c r="P126" t="s">
        <v>23</v>
      </c>
    </row>
    <row r="127" spans="1:5" ht="12.75">
      <c r="A127" s="34" t="s">
        <v>54</v>
      </c>
      <c r="E127" s="35" t="s">
        <v>70</v>
      </c>
    </row>
    <row r="128" spans="1:5" ht="12.75">
      <c r="A128" s="36" t="s">
        <v>56</v>
      </c>
      <c r="E128" s="37" t="s">
        <v>1409</v>
      </c>
    </row>
    <row r="129" spans="1:5" ht="89.25">
      <c r="A129" t="s">
        <v>58</v>
      </c>
      <c r="E129" s="35" t="s">
        <v>1483</v>
      </c>
    </row>
    <row r="130" spans="1:18" ht="12.75" customHeight="1">
      <c r="A130" s="6" t="s">
        <v>45</v>
      </c>
      <c r="B130" s="6"/>
      <c r="C130" s="39" t="s">
        <v>385</v>
      </c>
      <c r="D130" s="6"/>
      <c r="E130" s="27" t="s">
        <v>1484</v>
      </c>
      <c r="F130" s="6"/>
      <c r="G130" s="6"/>
      <c r="H130" s="6"/>
      <c r="I130" s="40">
        <f>0+Q130</f>
      </c>
      <c r="J130" s="6"/>
      <c r="O130">
        <f>0+R130</f>
      </c>
      <c r="Q130">
        <f>0+I131+I135+I139+I143+I147+I151+I155+I159+I163+I167+I171+I175+I179+I183+I187+I191+I195+I199</f>
      </c>
      <c r="R130">
        <f>0+O131+O135+O139+O143+O147+O151+O155+O159+O163+O167+O171+O175+O179+O183+O187+O191+O195+O199</f>
      </c>
    </row>
    <row r="131" spans="1:16" ht="12.75">
      <c r="A131" s="25" t="s">
        <v>47</v>
      </c>
      <c r="B131" s="29" t="s">
        <v>602</v>
      </c>
      <c r="C131" s="29" t="s">
        <v>1485</v>
      </c>
      <c r="D131" s="25" t="s">
        <v>70</v>
      </c>
      <c r="E131" s="30" t="s">
        <v>1486</v>
      </c>
      <c r="F131" s="31" t="s">
        <v>153</v>
      </c>
      <c r="G131" s="32">
        <v>5</v>
      </c>
      <c r="H131" s="33">
        <v>0</v>
      </c>
      <c r="I131" s="33">
        <f>ROUND(ROUND(H131,2)*ROUND(G131,3),2)</f>
      </c>
      <c r="J131" s="31" t="s">
        <v>53</v>
      </c>
      <c r="O131">
        <f>(I131*21)/100</f>
      </c>
      <c r="P131" t="s">
        <v>23</v>
      </c>
    </row>
    <row r="132" spans="1:5" ht="12.75">
      <c r="A132" s="34" t="s">
        <v>54</v>
      </c>
      <c r="E132" s="35" t="s">
        <v>70</v>
      </c>
    </row>
    <row r="133" spans="1:5" ht="12.75">
      <c r="A133" s="36" t="s">
        <v>56</v>
      </c>
      <c r="E133" s="37" t="s">
        <v>1409</v>
      </c>
    </row>
    <row r="134" spans="1:5" ht="102">
      <c r="A134" t="s">
        <v>58</v>
      </c>
      <c r="E134" s="35" t="s">
        <v>1487</v>
      </c>
    </row>
    <row r="135" spans="1:16" ht="12.75">
      <c r="A135" s="25" t="s">
        <v>47</v>
      </c>
      <c r="B135" s="29" t="s">
        <v>202</v>
      </c>
      <c r="C135" s="29" t="s">
        <v>1488</v>
      </c>
      <c r="D135" s="25" t="s">
        <v>70</v>
      </c>
      <c r="E135" s="30" t="s">
        <v>1489</v>
      </c>
      <c r="F135" s="31" t="s">
        <v>153</v>
      </c>
      <c r="G135" s="32">
        <v>340</v>
      </c>
      <c r="H135" s="33">
        <v>0</v>
      </c>
      <c r="I135" s="33">
        <f>ROUND(ROUND(H135,2)*ROUND(G135,3),2)</f>
      </c>
      <c r="J135" s="31" t="s">
        <v>53</v>
      </c>
      <c r="O135">
        <f>(I135*21)/100</f>
      </c>
      <c r="P135" t="s">
        <v>23</v>
      </c>
    </row>
    <row r="136" spans="1:5" ht="12.75">
      <c r="A136" s="34" t="s">
        <v>54</v>
      </c>
      <c r="E136" s="35" t="s">
        <v>70</v>
      </c>
    </row>
    <row r="137" spans="1:5" ht="12.75">
      <c r="A137" s="36" t="s">
        <v>56</v>
      </c>
      <c r="E137" s="37" t="s">
        <v>1409</v>
      </c>
    </row>
    <row r="138" spans="1:5" ht="127.5">
      <c r="A138" t="s">
        <v>58</v>
      </c>
      <c r="E138" s="35" t="s">
        <v>1490</v>
      </c>
    </row>
    <row r="139" spans="1:16" ht="12.75">
      <c r="A139" s="25" t="s">
        <v>47</v>
      </c>
      <c r="B139" s="29" t="s">
        <v>196</v>
      </c>
      <c r="C139" s="29" t="s">
        <v>1491</v>
      </c>
      <c r="D139" s="25" t="s">
        <v>70</v>
      </c>
      <c r="E139" s="30" t="s">
        <v>1492</v>
      </c>
      <c r="F139" s="31" t="s">
        <v>72</v>
      </c>
      <c r="G139" s="32">
        <v>5</v>
      </c>
      <c r="H139" s="33">
        <v>0</v>
      </c>
      <c r="I139" s="33">
        <f>ROUND(ROUND(H139,2)*ROUND(G139,3),2)</f>
      </c>
      <c r="J139" s="31" t="s">
        <v>53</v>
      </c>
      <c r="O139">
        <f>(I139*21)/100</f>
      </c>
      <c r="P139" t="s">
        <v>23</v>
      </c>
    </row>
    <row r="140" spans="1:5" ht="12.75">
      <c r="A140" s="34" t="s">
        <v>54</v>
      </c>
      <c r="E140" s="35" t="s">
        <v>70</v>
      </c>
    </row>
    <row r="141" spans="1:5" ht="12.75">
      <c r="A141" s="36" t="s">
        <v>56</v>
      </c>
      <c r="E141" s="37" t="s">
        <v>1409</v>
      </c>
    </row>
    <row r="142" spans="1:5" ht="102">
      <c r="A142" t="s">
        <v>58</v>
      </c>
      <c r="E142" s="35" t="s">
        <v>1493</v>
      </c>
    </row>
    <row r="143" spans="1:16" ht="12.75">
      <c r="A143" s="25" t="s">
        <v>47</v>
      </c>
      <c r="B143" s="29" t="s">
        <v>914</v>
      </c>
      <c r="C143" s="29" t="s">
        <v>1494</v>
      </c>
      <c r="D143" s="25" t="s">
        <v>70</v>
      </c>
      <c r="E143" s="30" t="s">
        <v>1495</v>
      </c>
      <c r="F143" s="31" t="s">
        <v>153</v>
      </c>
      <c r="G143" s="32">
        <v>150</v>
      </c>
      <c r="H143" s="33">
        <v>0</v>
      </c>
      <c r="I143" s="33">
        <f>ROUND(ROUND(H143,2)*ROUND(G143,3),2)</f>
      </c>
      <c r="J143" s="31" t="s">
        <v>53</v>
      </c>
      <c r="O143">
        <f>(I143*21)/100</f>
      </c>
      <c r="P143" t="s">
        <v>23</v>
      </c>
    </row>
    <row r="144" spans="1:5" ht="12.75">
      <c r="A144" s="34" t="s">
        <v>54</v>
      </c>
      <c r="E144" s="35" t="s">
        <v>70</v>
      </c>
    </row>
    <row r="145" spans="1:5" ht="12.75">
      <c r="A145" s="36" t="s">
        <v>56</v>
      </c>
      <c r="E145" s="37" t="s">
        <v>1409</v>
      </c>
    </row>
    <row r="146" spans="1:5" ht="89.25">
      <c r="A146" t="s">
        <v>58</v>
      </c>
      <c r="E146" s="35" t="s">
        <v>1460</v>
      </c>
    </row>
    <row r="147" spans="1:16" ht="12.75">
      <c r="A147" s="25" t="s">
        <v>47</v>
      </c>
      <c r="B147" s="29" t="s">
        <v>759</v>
      </c>
      <c r="C147" s="29" t="s">
        <v>1496</v>
      </c>
      <c r="D147" s="25" t="s">
        <v>70</v>
      </c>
      <c r="E147" s="30" t="s">
        <v>1497</v>
      </c>
      <c r="F147" s="31" t="s">
        <v>153</v>
      </c>
      <c r="G147" s="32">
        <v>395</v>
      </c>
      <c r="H147" s="33">
        <v>0</v>
      </c>
      <c r="I147" s="33">
        <f>ROUND(ROUND(H147,2)*ROUND(G147,3),2)</f>
      </c>
      <c r="J147" s="31" t="s">
        <v>53</v>
      </c>
      <c r="O147">
        <f>(I147*21)/100</f>
      </c>
      <c r="P147" t="s">
        <v>23</v>
      </c>
    </row>
    <row r="148" spans="1:5" ht="12.75">
      <c r="A148" s="34" t="s">
        <v>54</v>
      </c>
      <c r="E148" s="35" t="s">
        <v>70</v>
      </c>
    </row>
    <row r="149" spans="1:5" ht="12.75">
      <c r="A149" s="36" t="s">
        <v>56</v>
      </c>
      <c r="E149" s="37" t="s">
        <v>1409</v>
      </c>
    </row>
    <row r="150" spans="1:5" ht="89.25">
      <c r="A150" t="s">
        <v>58</v>
      </c>
      <c r="E150" s="35" t="s">
        <v>1460</v>
      </c>
    </row>
    <row r="151" spans="1:16" ht="25.5">
      <c r="A151" s="25" t="s">
        <v>47</v>
      </c>
      <c r="B151" s="29" t="s">
        <v>765</v>
      </c>
      <c r="C151" s="29" t="s">
        <v>1498</v>
      </c>
      <c r="D151" s="25" t="s">
        <v>70</v>
      </c>
      <c r="E151" s="30" t="s">
        <v>1499</v>
      </c>
      <c r="F151" s="31" t="s">
        <v>72</v>
      </c>
      <c r="G151" s="32">
        <v>18</v>
      </c>
      <c r="H151" s="33">
        <v>0</v>
      </c>
      <c r="I151" s="33">
        <f>ROUND(ROUND(H151,2)*ROUND(G151,3),2)</f>
      </c>
      <c r="J151" s="31" t="s">
        <v>53</v>
      </c>
      <c r="O151">
        <f>(I151*21)/100</f>
      </c>
      <c r="P151" t="s">
        <v>23</v>
      </c>
    </row>
    <row r="152" spans="1:5" ht="12.75">
      <c r="A152" s="34" t="s">
        <v>54</v>
      </c>
      <c r="E152" s="35" t="s">
        <v>70</v>
      </c>
    </row>
    <row r="153" spans="1:5" ht="12.75">
      <c r="A153" s="36" t="s">
        <v>56</v>
      </c>
      <c r="E153" s="37" t="s">
        <v>1409</v>
      </c>
    </row>
    <row r="154" spans="1:5" ht="102">
      <c r="A154" t="s">
        <v>58</v>
      </c>
      <c r="E154" s="35" t="s">
        <v>1500</v>
      </c>
    </row>
    <row r="155" spans="1:16" ht="25.5">
      <c r="A155" s="25" t="s">
        <v>47</v>
      </c>
      <c r="B155" s="29" t="s">
        <v>779</v>
      </c>
      <c r="C155" s="29" t="s">
        <v>1501</v>
      </c>
      <c r="D155" s="25" t="s">
        <v>70</v>
      </c>
      <c r="E155" s="30" t="s">
        <v>1502</v>
      </c>
      <c r="F155" s="31" t="s">
        <v>72</v>
      </c>
      <c r="G155" s="32">
        <v>14</v>
      </c>
      <c r="H155" s="33">
        <v>0</v>
      </c>
      <c r="I155" s="33">
        <f>ROUND(ROUND(H155,2)*ROUND(G155,3),2)</f>
      </c>
      <c r="J155" s="31" t="s">
        <v>53</v>
      </c>
      <c r="O155">
        <f>(I155*21)/100</f>
      </c>
      <c r="P155" t="s">
        <v>23</v>
      </c>
    </row>
    <row r="156" spans="1:5" ht="12.75">
      <c r="A156" s="34" t="s">
        <v>54</v>
      </c>
      <c r="E156" s="35" t="s">
        <v>70</v>
      </c>
    </row>
    <row r="157" spans="1:5" ht="12.75">
      <c r="A157" s="36" t="s">
        <v>56</v>
      </c>
      <c r="E157" s="37" t="s">
        <v>1409</v>
      </c>
    </row>
    <row r="158" spans="1:5" ht="102">
      <c r="A158" t="s">
        <v>58</v>
      </c>
      <c r="E158" s="35" t="s">
        <v>1500</v>
      </c>
    </row>
    <row r="159" spans="1:16" ht="25.5">
      <c r="A159" s="25" t="s">
        <v>47</v>
      </c>
      <c r="B159" s="29" t="s">
        <v>712</v>
      </c>
      <c r="C159" s="29" t="s">
        <v>1503</v>
      </c>
      <c r="D159" s="25" t="s">
        <v>70</v>
      </c>
      <c r="E159" s="30" t="s">
        <v>1504</v>
      </c>
      <c r="F159" s="31" t="s">
        <v>72</v>
      </c>
      <c r="G159" s="32">
        <v>6</v>
      </c>
      <c r="H159" s="33">
        <v>0</v>
      </c>
      <c r="I159" s="33">
        <f>ROUND(ROUND(H159,2)*ROUND(G159,3),2)</f>
      </c>
      <c r="J159" s="31" t="s">
        <v>53</v>
      </c>
      <c r="O159">
        <f>(I159*21)/100</f>
      </c>
      <c r="P159" t="s">
        <v>23</v>
      </c>
    </row>
    <row r="160" spans="1:5" ht="12.75">
      <c r="A160" s="34" t="s">
        <v>54</v>
      </c>
      <c r="E160" s="35" t="s">
        <v>70</v>
      </c>
    </row>
    <row r="161" spans="1:5" ht="12.75">
      <c r="A161" s="36" t="s">
        <v>56</v>
      </c>
      <c r="E161" s="37" t="s">
        <v>1409</v>
      </c>
    </row>
    <row r="162" spans="1:5" ht="102">
      <c r="A162" t="s">
        <v>58</v>
      </c>
      <c r="E162" s="35" t="s">
        <v>1500</v>
      </c>
    </row>
    <row r="163" spans="1:16" ht="12.75">
      <c r="A163" s="25" t="s">
        <v>47</v>
      </c>
      <c r="B163" s="29" t="s">
        <v>226</v>
      </c>
      <c r="C163" s="29" t="s">
        <v>1505</v>
      </c>
      <c r="D163" s="25" t="s">
        <v>70</v>
      </c>
      <c r="E163" s="30" t="s">
        <v>1506</v>
      </c>
      <c r="F163" s="31" t="s">
        <v>153</v>
      </c>
      <c r="G163" s="32">
        <v>440</v>
      </c>
      <c r="H163" s="33">
        <v>0</v>
      </c>
      <c r="I163" s="33">
        <f>ROUND(ROUND(H163,2)*ROUND(G163,3),2)</f>
      </c>
      <c r="J163" s="31" t="s">
        <v>53</v>
      </c>
      <c r="O163">
        <f>(I163*21)/100</f>
      </c>
      <c r="P163" t="s">
        <v>23</v>
      </c>
    </row>
    <row r="164" spans="1:5" ht="12.75">
      <c r="A164" s="34" t="s">
        <v>54</v>
      </c>
      <c r="E164" s="35" t="s">
        <v>70</v>
      </c>
    </row>
    <row r="165" spans="1:5" ht="12.75">
      <c r="A165" s="36" t="s">
        <v>56</v>
      </c>
      <c r="E165" s="37" t="s">
        <v>1409</v>
      </c>
    </row>
    <row r="166" spans="1:5" ht="76.5">
      <c r="A166" t="s">
        <v>58</v>
      </c>
      <c r="E166" s="35" t="s">
        <v>1507</v>
      </c>
    </row>
    <row r="167" spans="1:16" ht="12.75">
      <c r="A167" s="25" t="s">
        <v>47</v>
      </c>
      <c r="B167" s="29" t="s">
        <v>184</v>
      </c>
      <c r="C167" s="29" t="s">
        <v>1508</v>
      </c>
      <c r="D167" s="25" t="s">
        <v>70</v>
      </c>
      <c r="E167" s="30" t="s">
        <v>1509</v>
      </c>
      <c r="F167" s="31" t="s">
        <v>72</v>
      </c>
      <c r="G167" s="32">
        <v>15</v>
      </c>
      <c r="H167" s="33">
        <v>0</v>
      </c>
      <c r="I167" s="33">
        <f>ROUND(ROUND(H167,2)*ROUND(G167,3),2)</f>
      </c>
      <c r="J167" s="31" t="s">
        <v>53</v>
      </c>
      <c r="O167">
        <f>(I167*21)/100</f>
      </c>
      <c r="P167" t="s">
        <v>23</v>
      </c>
    </row>
    <row r="168" spans="1:5" ht="12.75">
      <c r="A168" s="34" t="s">
        <v>54</v>
      </c>
      <c r="E168" s="35" t="s">
        <v>70</v>
      </c>
    </row>
    <row r="169" spans="1:5" ht="12.75">
      <c r="A169" s="36" t="s">
        <v>56</v>
      </c>
      <c r="E169" s="37" t="s">
        <v>1409</v>
      </c>
    </row>
    <row r="170" spans="1:5" ht="89.25">
      <c r="A170" t="s">
        <v>58</v>
      </c>
      <c r="E170" s="35" t="s">
        <v>1510</v>
      </c>
    </row>
    <row r="171" spans="1:16" ht="25.5">
      <c r="A171" s="25" t="s">
        <v>47</v>
      </c>
      <c r="B171" s="29" t="s">
        <v>60</v>
      </c>
      <c r="C171" s="29" t="s">
        <v>1511</v>
      </c>
      <c r="D171" s="25" t="s">
        <v>70</v>
      </c>
      <c r="E171" s="30" t="s">
        <v>1512</v>
      </c>
      <c r="F171" s="31" t="s">
        <v>72</v>
      </c>
      <c r="G171" s="32">
        <v>5</v>
      </c>
      <c r="H171" s="33">
        <v>0</v>
      </c>
      <c r="I171" s="33">
        <f>ROUND(ROUND(H171,2)*ROUND(G171,3),2)</f>
      </c>
      <c r="J171" s="31" t="s">
        <v>53</v>
      </c>
      <c r="O171">
        <f>(I171*21)/100</f>
      </c>
      <c r="P171" t="s">
        <v>23</v>
      </c>
    </row>
    <row r="172" spans="1:5" ht="12.75">
      <c r="A172" s="34" t="s">
        <v>54</v>
      </c>
      <c r="E172" s="35" t="s">
        <v>70</v>
      </c>
    </row>
    <row r="173" spans="1:5" ht="12.75">
      <c r="A173" s="36" t="s">
        <v>56</v>
      </c>
      <c r="E173" s="37" t="s">
        <v>1409</v>
      </c>
    </row>
    <row r="174" spans="1:5" ht="114.75">
      <c r="A174" t="s">
        <v>58</v>
      </c>
      <c r="E174" s="35" t="s">
        <v>1513</v>
      </c>
    </row>
    <row r="175" spans="1:16" ht="12.75">
      <c r="A175" s="25" t="s">
        <v>47</v>
      </c>
      <c r="B175" s="29" t="s">
        <v>846</v>
      </c>
      <c r="C175" s="29" t="s">
        <v>1514</v>
      </c>
      <c r="D175" s="25" t="s">
        <v>70</v>
      </c>
      <c r="E175" s="30" t="s">
        <v>1515</v>
      </c>
      <c r="F175" s="31" t="s">
        <v>72</v>
      </c>
      <c r="G175" s="32">
        <v>5</v>
      </c>
      <c r="H175" s="33">
        <v>0</v>
      </c>
      <c r="I175" s="33">
        <f>ROUND(ROUND(H175,2)*ROUND(G175,3),2)</f>
      </c>
      <c r="J175" s="31" t="s">
        <v>53</v>
      </c>
      <c r="O175">
        <f>(I175*21)/100</f>
      </c>
      <c r="P175" t="s">
        <v>23</v>
      </c>
    </row>
    <row r="176" spans="1:5" ht="12.75">
      <c r="A176" s="34" t="s">
        <v>54</v>
      </c>
      <c r="E176" s="35" t="s">
        <v>70</v>
      </c>
    </row>
    <row r="177" spans="1:5" ht="12.75">
      <c r="A177" s="36" t="s">
        <v>56</v>
      </c>
      <c r="E177" s="37" t="s">
        <v>1409</v>
      </c>
    </row>
    <row r="178" spans="1:5" ht="89.25">
      <c r="A178" t="s">
        <v>58</v>
      </c>
      <c r="E178" s="35" t="s">
        <v>1516</v>
      </c>
    </row>
    <row r="179" spans="1:16" ht="12.75">
      <c r="A179" s="25" t="s">
        <v>47</v>
      </c>
      <c r="B179" s="29" t="s">
        <v>173</v>
      </c>
      <c r="C179" s="29" t="s">
        <v>1517</v>
      </c>
      <c r="D179" s="25" t="s">
        <v>70</v>
      </c>
      <c r="E179" s="30" t="s">
        <v>1518</v>
      </c>
      <c r="F179" s="31" t="s">
        <v>1519</v>
      </c>
      <c r="G179" s="32">
        <v>30</v>
      </c>
      <c r="H179" s="33">
        <v>0</v>
      </c>
      <c r="I179" s="33">
        <f>ROUND(ROUND(H179,2)*ROUND(G179,3),2)</f>
      </c>
      <c r="J179" s="31" t="s">
        <v>53</v>
      </c>
      <c r="O179">
        <f>(I179*21)/100</f>
      </c>
      <c r="P179" t="s">
        <v>23</v>
      </c>
    </row>
    <row r="180" spans="1:5" ht="12.75">
      <c r="A180" s="34" t="s">
        <v>54</v>
      </c>
      <c r="E180" s="35" t="s">
        <v>70</v>
      </c>
    </row>
    <row r="181" spans="1:5" ht="12.75">
      <c r="A181" s="36" t="s">
        <v>56</v>
      </c>
      <c r="E181" s="37" t="s">
        <v>1409</v>
      </c>
    </row>
    <row r="182" spans="1:5" ht="127.5">
      <c r="A182" t="s">
        <v>58</v>
      </c>
      <c r="E182" s="35" t="s">
        <v>1520</v>
      </c>
    </row>
    <row r="183" spans="1:16" ht="25.5">
      <c r="A183" s="25" t="s">
        <v>47</v>
      </c>
      <c r="B183" s="29" t="s">
        <v>96</v>
      </c>
      <c r="C183" s="29" t="s">
        <v>1521</v>
      </c>
      <c r="D183" s="25" t="s">
        <v>70</v>
      </c>
      <c r="E183" s="30" t="s">
        <v>1522</v>
      </c>
      <c r="F183" s="31" t="s">
        <v>72</v>
      </c>
      <c r="G183" s="32">
        <v>1</v>
      </c>
      <c r="H183" s="33">
        <v>0</v>
      </c>
      <c r="I183" s="33">
        <f>ROUND(ROUND(H183,2)*ROUND(G183,3),2)</f>
      </c>
      <c r="J183" s="31" t="s">
        <v>53</v>
      </c>
      <c r="O183">
        <f>(I183*21)/100</f>
      </c>
      <c r="P183" t="s">
        <v>23</v>
      </c>
    </row>
    <row r="184" spans="1:5" ht="12.75">
      <c r="A184" s="34" t="s">
        <v>54</v>
      </c>
      <c r="E184" s="35" t="s">
        <v>70</v>
      </c>
    </row>
    <row r="185" spans="1:5" ht="12.75">
      <c r="A185" s="36" t="s">
        <v>56</v>
      </c>
      <c r="E185" s="37" t="s">
        <v>70</v>
      </c>
    </row>
    <row r="186" spans="1:5" ht="102">
      <c r="A186" t="s">
        <v>58</v>
      </c>
      <c r="E186" s="35" t="s">
        <v>1523</v>
      </c>
    </row>
    <row r="187" spans="1:16" ht="12.75">
      <c r="A187" s="25" t="s">
        <v>47</v>
      </c>
      <c r="B187" s="29" t="s">
        <v>117</v>
      </c>
      <c r="C187" s="29" t="s">
        <v>1524</v>
      </c>
      <c r="D187" s="25" t="s">
        <v>70</v>
      </c>
      <c r="E187" s="30" t="s">
        <v>1525</v>
      </c>
      <c r="F187" s="31" t="s">
        <v>72</v>
      </c>
      <c r="G187" s="32">
        <v>5</v>
      </c>
      <c r="H187" s="33">
        <v>0</v>
      </c>
      <c r="I187" s="33">
        <f>ROUND(ROUND(H187,2)*ROUND(G187,3),2)</f>
      </c>
      <c r="J187" s="31" t="s">
        <v>53</v>
      </c>
      <c r="O187">
        <f>(I187*21)/100</f>
      </c>
      <c r="P187" t="s">
        <v>23</v>
      </c>
    </row>
    <row r="188" spans="1:5" ht="12.75">
      <c r="A188" s="34" t="s">
        <v>54</v>
      </c>
      <c r="E188" s="35" t="s">
        <v>70</v>
      </c>
    </row>
    <row r="189" spans="1:5" ht="12.75">
      <c r="A189" s="36" t="s">
        <v>56</v>
      </c>
      <c r="E189" s="37" t="s">
        <v>1409</v>
      </c>
    </row>
    <row r="190" spans="1:5" ht="76.5">
      <c r="A190" t="s">
        <v>58</v>
      </c>
      <c r="E190" s="35" t="s">
        <v>1526</v>
      </c>
    </row>
    <row r="191" spans="1:16" ht="12.75">
      <c r="A191" s="25" t="s">
        <v>47</v>
      </c>
      <c r="B191" s="29" t="s">
        <v>64</v>
      </c>
      <c r="C191" s="29" t="s">
        <v>1527</v>
      </c>
      <c r="D191" s="25" t="s">
        <v>70</v>
      </c>
      <c r="E191" s="30" t="s">
        <v>1528</v>
      </c>
      <c r="F191" s="31" t="s">
        <v>72</v>
      </c>
      <c r="G191" s="32">
        <v>2</v>
      </c>
      <c r="H191" s="33">
        <v>0</v>
      </c>
      <c r="I191" s="33">
        <f>ROUND(ROUND(H191,2)*ROUND(G191,3),2)</f>
      </c>
      <c r="J191" s="31" t="s">
        <v>53</v>
      </c>
      <c r="O191">
        <f>(I191*21)/100</f>
      </c>
      <c r="P191" t="s">
        <v>23</v>
      </c>
    </row>
    <row r="192" spans="1:5" ht="12.75">
      <c r="A192" s="34" t="s">
        <v>54</v>
      </c>
      <c r="E192" s="35" t="s">
        <v>70</v>
      </c>
    </row>
    <row r="193" spans="1:5" ht="12.75">
      <c r="A193" s="36" t="s">
        <v>56</v>
      </c>
      <c r="E193" s="37" t="s">
        <v>1409</v>
      </c>
    </row>
    <row r="194" spans="1:5" ht="76.5">
      <c r="A194" t="s">
        <v>58</v>
      </c>
      <c r="E194" s="35" t="s">
        <v>1529</v>
      </c>
    </row>
    <row r="195" spans="1:16" ht="12.75">
      <c r="A195" s="25" t="s">
        <v>47</v>
      </c>
      <c r="B195" s="29" t="s">
        <v>614</v>
      </c>
      <c r="C195" s="29" t="s">
        <v>1530</v>
      </c>
      <c r="D195" s="25" t="s">
        <v>70</v>
      </c>
      <c r="E195" s="30" t="s">
        <v>1531</v>
      </c>
      <c r="F195" s="31" t="s">
        <v>187</v>
      </c>
      <c r="G195" s="32">
        <v>80</v>
      </c>
      <c r="H195" s="33">
        <v>0</v>
      </c>
      <c r="I195" s="33">
        <f>ROUND(ROUND(H195,2)*ROUND(G195,3),2)</f>
      </c>
      <c r="J195" s="31" t="s">
        <v>53</v>
      </c>
      <c r="O195">
        <f>(I195*21)/100</f>
      </c>
      <c r="P195" t="s">
        <v>23</v>
      </c>
    </row>
    <row r="196" spans="1:5" ht="12.75">
      <c r="A196" s="34" t="s">
        <v>54</v>
      </c>
      <c r="E196" s="35" t="s">
        <v>70</v>
      </c>
    </row>
    <row r="197" spans="1:5" ht="12.75">
      <c r="A197" s="36" t="s">
        <v>56</v>
      </c>
      <c r="E197" s="37" t="s">
        <v>1409</v>
      </c>
    </row>
    <row r="198" spans="1:5" ht="89.25">
      <c r="A198" t="s">
        <v>58</v>
      </c>
      <c r="E198" s="35" t="s">
        <v>1532</v>
      </c>
    </row>
    <row r="199" spans="1:16" ht="12.75">
      <c r="A199" s="25" t="s">
        <v>47</v>
      </c>
      <c r="B199" s="29" t="s">
        <v>137</v>
      </c>
      <c r="C199" s="29" t="s">
        <v>1533</v>
      </c>
      <c r="D199" s="25" t="s">
        <v>70</v>
      </c>
      <c r="E199" s="30" t="s">
        <v>1534</v>
      </c>
      <c r="F199" s="31" t="s">
        <v>72</v>
      </c>
      <c r="G199" s="32">
        <v>40</v>
      </c>
      <c r="H199" s="33">
        <v>0</v>
      </c>
      <c r="I199" s="33">
        <f>ROUND(ROUND(H199,2)*ROUND(G199,3),2)</f>
      </c>
      <c r="J199" s="31" t="s">
        <v>53</v>
      </c>
      <c r="O199">
        <f>(I199*21)/100</f>
      </c>
      <c r="P199" t="s">
        <v>23</v>
      </c>
    </row>
    <row r="200" spans="1:5" ht="12.75">
      <c r="A200" s="34" t="s">
        <v>54</v>
      </c>
      <c r="E200" s="35" t="s">
        <v>70</v>
      </c>
    </row>
    <row r="201" spans="1:5" ht="12.75">
      <c r="A201" s="36" t="s">
        <v>56</v>
      </c>
      <c r="E201" s="37" t="s">
        <v>1409</v>
      </c>
    </row>
    <row r="202" spans="1:5" ht="102">
      <c r="A202" t="s">
        <v>58</v>
      </c>
      <c r="E202" s="35" t="s">
        <v>1535</v>
      </c>
    </row>
    <row r="203" spans="1:18" ht="12.75" customHeight="1">
      <c r="A203" s="6" t="s">
        <v>45</v>
      </c>
      <c r="B203" s="6"/>
      <c r="C203" s="39" t="s">
        <v>674</v>
      </c>
      <c r="D203" s="6"/>
      <c r="E203" s="27" t="s">
        <v>675</v>
      </c>
      <c r="F203" s="6"/>
      <c r="G203" s="6"/>
      <c r="H203" s="6"/>
      <c r="I203" s="40">
        <f>0+Q203</f>
      </c>
      <c r="J203" s="6"/>
      <c r="O203">
        <f>0+R203</f>
      </c>
      <c r="Q203">
        <f>0+I204</f>
      </c>
      <c r="R203">
        <f>0+O204</f>
      </c>
    </row>
    <row r="204" spans="1:16" ht="12.75">
      <c r="A204" s="25" t="s">
        <v>47</v>
      </c>
      <c r="B204" s="29" t="s">
        <v>596</v>
      </c>
      <c r="C204" s="29" t="s">
        <v>1536</v>
      </c>
      <c r="D204" s="25" t="s">
        <v>70</v>
      </c>
      <c r="E204" s="30" t="s">
        <v>1537</v>
      </c>
      <c r="F204" s="31" t="s">
        <v>153</v>
      </c>
      <c r="G204" s="32">
        <v>4.5</v>
      </c>
      <c r="H204" s="33">
        <v>0</v>
      </c>
      <c r="I204" s="33">
        <f>ROUND(ROUND(H204,2)*ROUND(G204,3),2)</f>
      </c>
      <c r="J204" s="31" t="s">
        <v>53</v>
      </c>
      <c r="O204">
        <f>(I204*21)/100</f>
      </c>
      <c r="P204" t="s">
        <v>23</v>
      </c>
    </row>
    <row r="205" spans="1:5" ht="12.75">
      <c r="A205" s="34" t="s">
        <v>54</v>
      </c>
      <c r="E205" s="35" t="s">
        <v>70</v>
      </c>
    </row>
    <row r="206" spans="1:5" ht="12.75">
      <c r="A206" s="36" t="s">
        <v>56</v>
      </c>
      <c r="E206" s="37" t="s">
        <v>1409</v>
      </c>
    </row>
    <row r="207" spans="1:5" ht="242.25">
      <c r="A207" t="s">
        <v>58</v>
      </c>
      <c r="E207" s="35" t="s">
        <v>1538</v>
      </c>
    </row>
    <row r="208" spans="1:18" ht="12.75" customHeight="1">
      <c r="A208" s="6" t="s">
        <v>45</v>
      </c>
      <c r="B208" s="6"/>
      <c r="C208" s="39" t="s">
        <v>699</v>
      </c>
      <c r="D208" s="6"/>
      <c r="E208" s="27" t="s">
        <v>1336</v>
      </c>
      <c r="F208" s="6"/>
      <c r="G208" s="6"/>
      <c r="H208" s="6"/>
      <c r="I208" s="40">
        <f>0+Q208</f>
      </c>
      <c r="J208" s="6"/>
      <c r="O208">
        <f>0+R208</f>
      </c>
      <c r="Q208">
        <f>0+I209</f>
      </c>
      <c r="R208">
        <f>0+O209</f>
      </c>
    </row>
    <row r="209" spans="1:16" ht="12.75">
      <c r="A209" s="25" t="s">
        <v>47</v>
      </c>
      <c r="B209" s="29" t="s">
        <v>112</v>
      </c>
      <c r="C209" s="29" t="s">
        <v>1539</v>
      </c>
      <c r="D209" s="25" t="s">
        <v>70</v>
      </c>
      <c r="E209" s="30" t="s">
        <v>1540</v>
      </c>
      <c r="F209" s="31" t="s">
        <v>99</v>
      </c>
      <c r="G209" s="32">
        <v>3</v>
      </c>
      <c r="H209" s="33">
        <v>0</v>
      </c>
      <c r="I209" s="33">
        <f>ROUND(ROUND(H209,2)*ROUND(G209,3),2)</f>
      </c>
      <c r="J209" s="31" t="s">
        <v>53</v>
      </c>
      <c r="O209">
        <f>(I209*21)/100</f>
      </c>
      <c r="P209" t="s">
        <v>23</v>
      </c>
    </row>
    <row r="210" spans="1:5" ht="12.75">
      <c r="A210" s="34" t="s">
        <v>54</v>
      </c>
      <c r="E210" s="35" t="s">
        <v>70</v>
      </c>
    </row>
    <row r="211" spans="1:5" ht="12.75">
      <c r="A211" s="36" t="s">
        <v>56</v>
      </c>
      <c r="E211" s="37" t="s">
        <v>1409</v>
      </c>
    </row>
    <row r="212" spans="1:5" ht="102">
      <c r="A212" t="s">
        <v>58</v>
      </c>
      <c r="E212" s="35" t="s">
        <v>1541</v>
      </c>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R224"/>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11</v>
      </c>
      <c r="B1" s="1"/>
      <c r="C1" s="1"/>
      <c r="D1" s="1"/>
      <c r="E1" s="1" t="s">
        <v>0</v>
      </c>
      <c r="F1" s="1"/>
      <c r="G1" s="1"/>
      <c r="H1" s="1"/>
      <c r="I1" s="1"/>
      <c r="J1" s="1"/>
      <c r="P1" t="s">
        <v>22</v>
      </c>
    </row>
    <row r="2" spans="2:16" ht="25" customHeight="1">
      <c r="B2" s="1"/>
      <c r="C2" s="1"/>
      <c r="D2" s="1"/>
      <c r="E2" s="2" t="s">
        <v>13</v>
      </c>
      <c r="F2" s="1"/>
      <c r="G2" s="1"/>
      <c r="H2" s="6"/>
      <c r="I2" s="6"/>
      <c r="J2" s="1"/>
      <c r="O2">
        <f>0+O8+O29+O54+O63+O68+O73+O142+O215+O220</f>
      </c>
      <c r="P2" t="s">
        <v>22</v>
      </c>
    </row>
    <row r="3" spans="1:16" ht="15" customHeight="1">
      <c r="A3" t="s">
        <v>12</v>
      </c>
      <c r="B3" s="12" t="s">
        <v>14</v>
      </c>
      <c r="C3" s="13" t="s">
        <v>15</v>
      </c>
      <c r="D3" s="1"/>
      <c r="E3" s="14" t="s">
        <v>16</v>
      </c>
      <c r="F3" s="1"/>
      <c r="G3" s="9"/>
      <c r="H3" s="8" t="s">
        <v>1542</v>
      </c>
      <c r="I3" s="41">
        <f>0+I8+I29+I54+I63+I68+I73+I142+I215+I220</f>
      </c>
      <c r="J3" s="10"/>
      <c r="O3" t="s">
        <v>19</v>
      </c>
      <c r="P3" t="s">
        <v>23</v>
      </c>
    </row>
    <row r="4" spans="1:16" ht="15" customHeight="1">
      <c r="A4" t="s">
        <v>17</v>
      </c>
      <c r="B4" s="16" t="s">
        <v>18</v>
      </c>
      <c r="C4" s="17" t="s">
        <v>1542</v>
      </c>
      <c r="D4" s="6"/>
      <c r="E4" s="18" t="s">
        <v>1543</v>
      </c>
      <c r="F4" s="6"/>
      <c r="G4" s="6"/>
      <c r="H4" s="19"/>
      <c r="I4" s="19"/>
      <c r="J4" s="6"/>
      <c r="O4" t="s">
        <v>20</v>
      </c>
      <c r="P4" t="s">
        <v>23</v>
      </c>
    </row>
    <row r="5" spans="1:16" ht="12.75" customHeight="1">
      <c r="A5" s="15" t="s">
        <v>26</v>
      </c>
      <c r="B5" s="15" t="s">
        <v>28</v>
      </c>
      <c r="C5" s="15" t="s">
        <v>30</v>
      </c>
      <c r="D5" s="15" t="s">
        <v>31</v>
      </c>
      <c r="E5" s="15" t="s">
        <v>32</v>
      </c>
      <c r="F5" s="15" t="s">
        <v>34</v>
      </c>
      <c r="G5" s="15" t="s">
        <v>36</v>
      </c>
      <c r="H5" s="15" t="s">
        <v>38</v>
      </c>
      <c r="I5" s="15"/>
      <c r="J5" s="15" t="s">
        <v>43</v>
      </c>
      <c r="O5" t="s">
        <v>21</v>
      </c>
      <c r="P5" t="s">
        <v>23</v>
      </c>
    </row>
    <row r="6" spans="1:10" ht="12.75" customHeight="1">
      <c r="A6" s="15"/>
      <c r="B6" s="15"/>
      <c r="C6" s="15"/>
      <c r="D6" s="15"/>
      <c r="E6" s="15"/>
      <c r="F6" s="15"/>
      <c r="G6" s="15"/>
      <c r="H6" s="15" t="s">
        <v>39</v>
      </c>
      <c r="I6" s="15" t="s">
        <v>41</v>
      </c>
      <c r="J6" s="15"/>
    </row>
    <row r="7" spans="1:10" ht="12.75" customHeight="1">
      <c r="A7" s="15" t="s">
        <v>27</v>
      </c>
      <c r="B7" s="15" t="s">
        <v>29</v>
      </c>
      <c r="C7" s="15" t="s">
        <v>23</v>
      </c>
      <c r="D7" s="15" t="s">
        <v>22</v>
      </c>
      <c r="E7" s="15" t="s">
        <v>33</v>
      </c>
      <c r="F7" s="15" t="s">
        <v>35</v>
      </c>
      <c r="G7" s="15" t="s">
        <v>37</v>
      </c>
      <c r="H7" s="15" t="s">
        <v>40</v>
      </c>
      <c r="I7" s="15" t="s">
        <v>42</v>
      </c>
      <c r="J7" s="15" t="s">
        <v>44</v>
      </c>
    </row>
    <row r="8" spans="1:18" ht="12.75" customHeight="1">
      <c r="A8" s="19" t="s">
        <v>45</v>
      </c>
      <c r="B8" s="19"/>
      <c r="C8" s="26" t="s">
        <v>27</v>
      </c>
      <c r="D8" s="19"/>
      <c r="E8" s="27" t="s">
        <v>46</v>
      </c>
      <c r="F8" s="19"/>
      <c r="G8" s="19"/>
      <c r="H8" s="19"/>
      <c r="I8" s="28">
        <f>0+Q8</f>
      </c>
      <c r="J8" s="19"/>
      <c r="O8">
        <f>0+R8</f>
      </c>
      <c r="Q8">
        <f>0+I9+I13+I17+I21+I25</f>
      </c>
      <c r="R8">
        <f>0+O9+O13+O17+O21+O25</f>
      </c>
    </row>
    <row r="9" spans="1:16" ht="25.5">
      <c r="A9" s="25" t="s">
        <v>47</v>
      </c>
      <c r="B9" s="29" t="s">
        <v>29</v>
      </c>
      <c r="C9" s="29" t="s">
        <v>1407</v>
      </c>
      <c r="D9" s="25" t="s">
        <v>70</v>
      </c>
      <c r="E9" s="30" t="s">
        <v>1408</v>
      </c>
      <c r="F9" s="31" t="s">
        <v>52</v>
      </c>
      <c r="G9" s="32">
        <v>28</v>
      </c>
      <c r="H9" s="33">
        <v>0</v>
      </c>
      <c r="I9" s="33">
        <f>ROUND(ROUND(H9,2)*ROUND(G9,3),2)</f>
      </c>
      <c r="J9" s="31" t="s">
        <v>53</v>
      </c>
      <c r="O9">
        <f>(I9*21)/100</f>
      </c>
      <c r="P9" t="s">
        <v>23</v>
      </c>
    </row>
    <row r="10" spans="1:5" ht="12.75">
      <c r="A10" s="34" t="s">
        <v>54</v>
      </c>
      <c r="E10" s="35" t="s">
        <v>70</v>
      </c>
    </row>
    <row r="11" spans="1:5" ht="12.75">
      <c r="A11" s="36" t="s">
        <v>56</v>
      </c>
      <c r="E11" s="37" t="s">
        <v>1409</v>
      </c>
    </row>
    <row r="12" spans="1:5" ht="140.25">
      <c r="A12" t="s">
        <v>58</v>
      </c>
      <c r="E12" s="35" t="s">
        <v>1410</v>
      </c>
    </row>
    <row r="13" spans="1:16" ht="25.5">
      <c r="A13" s="25" t="s">
        <v>47</v>
      </c>
      <c r="B13" s="29" t="s">
        <v>23</v>
      </c>
      <c r="C13" s="29" t="s">
        <v>1411</v>
      </c>
      <c r="D13" s="25" t="s">
        <v>70</v>
      </c>
      <c r="E13" s="30" t="s">
        <v>1412</v>
      </c>
      <c r="F13" s="31" t="s">
        <v>52</v>
      </c>
      <c r="G13" s="32">
        <v>18.2</v>
      </c>
      <c r="H13" s="33">
        <v>0</v>
      </c>
      <c r="I13" s="33">
        <f>ROUND(ROUND(H13,2)*ROUND(G13,3),2)</f>
      </c>
      <c r="J13" s="31" t="s">
        <v>53</v>
      </c>
      <c r="O13">
        <f>(I13*21)/100</f>
      </c>
      <c r="P13" t="s">
        <v>23</v>
      </c>
    </row>
    <row r="14" spans="1:5" ht="12.75">
      <c r="A14" s="34" t="s">
        <v>54</v>
      </c>
      <c r="E14" s="35" t="s">
        <v>70</v>
      </c>
    </row>
    <row r="15" spans="1:5" ht="12.75">
      <c r="A15" s="36" t="s">
        <v>56</v>
      </c>
      <c r="E15" s="37" t="s">
        <v>1409</v>
      </c>
    </row>
    <row r="16" spans="1:5" ht="140.25">
      <c r="A16" t="s">
        <v>58</v>
      </c>
      <c r="E16" s="35" t="s">
        <v>1410</v>
      </c>
    </row>
    <row r="17" spans="1:16" ht="25.5">
      <c r="A17" s="25" t="s">
        <v>47</v>
      </c>
      <c r="B17" s="29" t="s">
        <v>22</v>
      </c>
      <c r="C17" s="29" t="s">
        <v>1413</v>
      </c>
      <c r="D17" s="25" t="s">
        <v>70</v>
      </c>
      <c r="E17" s="30" t="s">
        <v>1414</v>
      </c>
      <c r="F17" s="31" t="s">
        <v>52</v>
      </c>
      <c r="G17" s="32">
        <v>16.6</v>
      </c>
      <c r="H17" s="33">
        <v>0</v>
      </c>
      <c r="I17" s="33">
        <f>ROUND(ROUND(H17,2)*ROUND(G17,3),2)</f>
      </c>
      <c r="J17" s="31" t="s">
        <v>53</v>
      </c>
      <c r="O17">
        <f>(I17*21)/100</f>
      </c>
      <c r="P17" t="s">
        <v>23</v>
      </c>
    </row>
    <row r="18" spans="1:5" ht="12.75">
      <c r="A18" s="34" t="s">
        <v>54</v>
      </c>
      <c r="E18" s="35" t="s">
        <v>70</v>
      </c>
    </row>
    <row r="19" spans="1:5" ht="12.75">
      <c r="A19" s="36" t="s">
        <v>56</v>
      </c>
      <c r="E19" s="37" t="s">
        <v>1409</v>
      </c>
    </row>
    <row r="20" spans="1:5" ht="140.25">
      <c r="A20" t="s">
        <v>58</v>
      </c>
      <c r="E20" s="35" t="s">
        <v>1410</v>
      </c>
    </row>
    <row r="21" spans="1:16" ht="25.5">
      <c r="A21" s="25" t="s">
        <v>47</v>
      </c>
      <c r="B21" s="29" t="s">
        <v>33</v>
      </c>
      <c r="C21" s="29" t="s">
        <v>1415</v>
      </c>
      <c r="D21" s="25" t="s">
        <v>70</v>
      </c>
      <c r="E21" s="30" t="s">
        <v>1416</v>
      </c>
      <c r="F21" s="31" t="s">
        <v>52</v>
      </c>
      <c r="G21" s="32">
        <v>0.5</v>
      </c>
      <c r="H21" s="33">
        <v>0</v>
      </c>
      <c r="I21" s="33">
        <f>ROUND(ROUND(H21,2)*ROUND(G21,3),2)</f>
      </c>
      <c r="J21" s="31" t="s">
        <v>53</v>
      </c>
      <c r="O21">
        <f>(I21*21)/100</f>
      </c>
      <c r="P21" t="s">
        <v>23</v>
      </c>
    </row>
    <row r="22" spans="1:5" ht="12.75">
      <c r="A22" s="34" t="s">
        <v>54</v>
      </c>
      <c r="E22" s="35" t="s">
        <v>70</v>
      </c>
    </row>
    <row r="23" spans="1:5" ht="12.75">
      <c r="A23" s="36" t="s">
        <v>56</v>
      </c>
      <c r="E23" s="37" t="s">
        <v>1409</v>
      </c>
    </row>
    <row r="24" spans="1:5" ht="140.25">
      <c r="A24" t="s">
        <v>58</v>
      </c>
      <c r="E24" s="35" t="s">
        <v>1410</v>
      </c>
    </row>
    <row r="25" spans="1:16" ht="25.5">
      <c r="A25" s="25" t="s">
        <v>47</v>
      </c>
      <c r="B25" s="29" t="s">
        <v>35</v>
      </c>
      <c r="C25" s="29" t="s">
        <v>1417</v>
      </c>
      <c r="D25" s="25" t="s">
        <v>70</v>
      </c>
      <c r="E25" s="30" t="s">
        <v>1418</v>
      </c>
      <c r="F25" s="31" t="s">
        <v>52</v>
      </c>
      <c r="G25" s="32">
        <v>0.5</v>
      </c>
      <c r="H25" s="33">
        <v>0</v>
      </c>
      <c r="I25" s="33">
        <f>ROUND(ROUND(H25,2)*ROUND(G25,3),2)</f>
      </c>
      <c r="J25" s="31" t="s">
        <v>53</v>
      </c>
      <c r="O25">
        <f>(I25*21)/100</f>
      </c>
      <c r="P25" t="s">
        <v>23</v>
      </c>
    </row>
    <row r="26" spans="1:5" ht="12.75">
      <c r="A26" s="34" t="s">
        <v>54</v>
      </c>
      <c r="E26" s="35" t="s">
        <v>70</v>
      </c>
    </row>
    <row r="27" spans="1:5" ht="12.75">
      <c r="A27" s="36" t="s">
        <v>56</v>
      </c>
      <c r="E27" s="37" t="s">
        <v>1409</v>
      </c>
    </row>
    <row r="28" spans="1:5" ht="140.25">
      <c r="A28" t="s">
        <v>58</v>
      </c>
      <c r="E28" s="35" t="s">
        <v>1410</v>
      </c>
    </row>
    <row r="29" spans="1:18" ht="12.75" customHeight="1">
      <c r="A29" s="6" t="s">
        <v>45</v>
      </c>
      <c r="B29" s="6"/>
      <c r="C29" s="39" t="s">
        <v>29</v>
      </c>
      <c r="D29" s="6"/>
      <c r="E29" s="27" t="s">
        <v>81</v>
      </c>
      <c r="F29" s="6"/>
      <c r="G29" s="6"/>
      <c r="H29" s="6"/>
      <c r="I29" s="40">
        <f>0+Q29</f>
      </c>
      <c r="J29" s="6"/>
      <c r="O29">
        <f>0+R29</f>
      </c>
      <c r="Q29">
        <f>0+I30+I34+I38+I42+I46+I50</f>
      </c>
      <c r="R29">
        <f>0+O30+O34+O38+O42+O46+O50</f>
      </c>
    </row>
    <row r="30" spans="1:16" ht="12.75">
      <c r="A30" s="25" t="s">
        <v>47</v>
      </c>
      <c r="B30" s="29" t="s">
        <v>37</v>
      </c>
      <c r="C30" s="29" t="s">
        <v>1419</v>
      </c>
      <c r="D30" s="25" t="s">
        <v>70</v>
      </c>
      <c r="E30" s="30" t="s">
        <v>1420</v>
      </c>
      <c r="F30" s="31" t="s">
        <v>84</v>
      </c>
      <c r="G30" s="32">
        <v>338</v>
      </c>
      <c r="H30" s="33">
        <v>0</v>
      </c>
      <c r="I30" s="33">
        <f>ROUND(ROUND(H30,2)*ROUND(G30,3),2)</f>
      </c>
      <c r="J30" s="31" t="s">
        <v>53</v>
      </c>
      <c r="O30">
        <f>(I30*21)/100</f>
      </c>
      <c r="P30" t="s">
        <v>23</v>
      </c>
    </row>
    <row r="31" spans="1:5" ht="12.75">
      <c r="A31" s="34" t="s">
        <v>54</v>
      </c>
      <c r="E31" s="35" t="s">
        <v>70</v>
      </c>
    </row>
    <row r="32" spans="1:5" ht="12.75">
      <c r="A32" s="36" t="s">
        <v>56</v>
      </c>
      <c r="E32" s="37" t="s">
        <v>1409</v>
      </c>
    </row>
    <row r="33" spans="1:5" ht="12.75">
      <c r="A33" t="s">
        <v>58</v>
      </c>
      <c r="E33" s="35" t="s">
        <v>1421</v>
      </c>
    </row>
    <row r="34" spans="1:16" ht="25.5">
      <c r="A34" s="25" t="s">
        <v>47</v>
      </c>
      <c r="B34" s="29" t="s">
        <v>625</v>
      </c>
      <c r="C34" s="29" t="s">
        <v>1422</v>
      </c>
      <c r="D34" s="25" t="s">
        <v>70</v>
      </c>
      <c r="E34" s="30" t="s">
        <v>1423</v>
      </c>
      <c r="F34" s="31" t="s">
        <v>99</v>
      </c>
      <c r="G34" s="32">
        <v>6.4</v>
      </c>
      <c r="H34" s="33">
        <v>0</v>
      </c>
      <c r="I34" s="33">
        <f>ROUND(ROUND(H34,2)*ROUND(G34,3),2)</f>
      </c>
      <c r="J34" s="31" t="s">
        <v>53</v>
      </c>
      <c r="O34">
        <f>(I34*21)/100</f>
      </c>
      <c r="P34" t="s">
        <v>23</v>
      </c>
    </row>
    <row r="35" spans="1:5" ht="12.75">
      <c r="A35" s="34" t="s">
        <v>54</v>
      </c>
      <c r="E35" s="35" t="s">
        <v>70</v>
      </c>
    </row>
    <row r="36" spans="1:5" ht="12.75">
      <c r="A36" s="36" t="s">
        <v>56</v>
      </c>
      <c r="E36" s="37" t="s">
        <v>1409</v>
      </c>
    </row>
    <row r="37" spans="1:5" ht="63.75">
      <c r="A37" t="s">
        <v>58</v>
      </c>
      <c r="E37" s="35" t="s">
        <v>102</v>
      </c>
    </row>
    <row r="38" spans="1:16" ht="12.75">
      <c r="A38" s="25" t="s">
        <v>47</v>
      </c>
      <c r="B38" s="29" t="s">
        <v>674</v>
      </c>
      <c r="C38" s="29" t="s">
        <v>1424</v>
      </c>
      <c r="D38" s="25" t="s">
        <v>70</v>
      </c>
      <c r="E38" s="30" t="s">
        <v>1425</v>
      </c>
      <c r="F38" s="31" t="s">
        <v>99</v>
      </c>
      <c r="G38" s="32">
        <v>16.4</v>
      </c>
      <c r="H38" s="33">
        <v>0</v>
      </c>
      <c r="I38" s="33">
        <f>ROUND(ROUND(H38,2)*ROUND(G38,3),2)</f>
      </c>
      <c r="J38" s="31" t="s">
        <v>53</v>
      </c>
      <c r="O38">
        <f>(I38*21)/100</f>
      </c>
      <c r="P38" t="s">
        <v>23</v>
      </c>
    </row>
    <row r="39" spans="1:5" ht="12.75">
      <c r="A39" s="34" t="s">
        <v>54</v>
      </c>
      <c r="E39" s="35" t="s">
        <v>70</v>
      </c>
    </row>
    <row r="40" spans="1:5" ht="12.75">
      <c r="A40" s="36" t="s">
        <v>56</v>
      </c>
      <c r="E40" s="37" t="s">
        <v>1409</v>
      </c>
    </row>
    <row r="41" spans="1:5" ht="318.75">
      <c r="A41" t="s">
        <v>58</v>
      </c>
      <c r="E41" s="35" t="s">
        <v>1426</v>
      </c>
    </row>
    <row r="42" spans="1:16" ht="12.75">
      <c r="A42" s="25" t="s">
        <v>47</v>
      </c>
      <c r="B42" s="29" t="s">
        <v>40</v>
      </c>
      <c r="C42" s="29" t="s">
        <v>1427</v>
      </c>
      <c r="D42" s="25" t="s">
        <v>70</v>
      </c>
      <c r="E42" s="30" t="s">
        <v>1428</v>
      </c>
      <c r="F42" s="31" t="s">
        <v>1429</v>
      </c>
      <c r="G42" s="32">
        <v>276</v>
      </c>
      <c r="H42" s="33">
        <v>0</v>
      </c>
      <c r="I42" s="33">
        <f>ROUND(ROUND(H42,2)*ROUND(G42,3),2)</f>
      </c>
      <c r="J42" s="31" t="s">
        <v>53</v>
      </c>
      <c r="O42">
        <f>(I42*21)/100</f>
      </c>
      <c r="P42" t="s">
        <v>23</v>
      </c>
    </row>
    <row r="43" spans="1:5" ht="12.75">
      <c r="A43" s="34" t="s">
        <v>54</v>
      </c>
      <c r="E43" s="35" t="s">
        <v>70</v>
      </c>
    </row>
    <row r="44" spans="1:5" ht="12.75">
      <c r="A44" s="36" t="s">
        <v>56</v>
      </c>
      <c r="E44" s="37" t="s">
        <v>1409</v>
      </c>
    </row>
    <row r="45" spans="1:5" ht="25.5">
      <c r="A45" t="s">
        <v>58</v>
      </c>
      <c r="E45" s="35" t="s">
        <v>1430</v>
      </c>
    </row>
    <row r="46" spans="1:16" ht="12.75">
      <c r="A46" s="25" t="s">
        <v>47</v>
      </c>
      <c r="B46" s="29" t="s">
        <v>42</v>
      </c>
      <c r="C46" s="29" t="s">
        <v>221</v>
      </c>
      <c r="D46" s="25" t="s">
        <v>70</v>
      </c>
      <c r="E46" s="30" t="s">
        <v>222</v>
      </c>
      <c r="F46" s="31" t="s">
        <v>99</v>
      </c>
      <c r="G46" s="32">
        <v>82.2</v>
      </c>
      <c r="H46" s="33">
        <v>0</v>
      </c>
      <c r="I46" s="33">
        <f>ROUND(ROUND(H46,2)*ROUND(G46,3),2)</f>
      </c>
      <c r="J46" s="31" t="s">
        <v>53</v>
      </c>
      <c r="O46">
        <f>(I46*21)/100</f>
      </c>
      <c r="P46" t="s">
        <v>23</v>
      </c>
    </row>
    <row r="47" spans="1:5" ht="12.75">
      <c r="A47" s="34" t="s">
        <v>54</v>
      </c>
      <c r="E47" s="35" t="s">
        <v>70</v>
      </c>
    </row>
    <row r="48" spans="1:5" ht="12.75">
      <c r="A48" s="36" t="s">
        <v>56</v>
      </c>
      <c r="E48" s="37" t="s">
        <v>1409</v>
      </c>
    </row>
    <row r="49" spans="1:5" ht="229.5">
      <c r="A49" t="s">
        <v>58</v>
      </c>
      <c r="E49" s="35" t="s">
        <v>1431</v>
      </c>
    </row>
    <row r="50" spans="1:16" ht="12.75">
      <c r="A50" s="25" t="s">
        <v>47</v>
      </c>
      <c r="B50" s="29" t="s">
        <v>44</v>
      </c>
      <c r="C50" s="29" t="s">
        <v>1432</v>
      </c>
      <c r="D50" s="25" t="s">
        <v>70</v>
      </c>
      <c r="E50" s="30" t="s">
        <v>1433</v>
      </c>
      <c r="F50" s="31" t="s">
        <v>84</v>
      </c>
      <c r="G50" s="32">
        <v>338</v>
      </c>
      <c r="H50" s="33">
        <v>0</v>
      </c>
      <c r="I50" s="33">
        <f>ROUND(ROUND(H50,2)*ROUND(G50,3),2)</f>
      </c>
      <c r="J50" s="31" t="s">
        <v>53</v>
      </c>
      <c r="O50">
        <f>(I50*21)/100</f>
      </c>
      <c r="P50" t="s">
        <v>23</v>
      </c>
    </row>
    <row r="51" spans="1:5" ht="12.75">
      <c r="A51" s="34" t="s">
        <v>54</v>
      </c>
      <c r="E51" s="35" t="s">
        <v>70</v>
      </c>
    </row>
    <row r="52" spans="1:5" ht="12.75">
      <c r="A52" s="36" t="s">
        <v>56</v>
      </c>
      <c r="E52" s="37" t="s">
        <v>1409</v>
      </c>
    </row>
    <row r="53" spans="1:5" ht="38.25">
      <c r="A53" t="s">
        <v>58</v>
      </c>
      <c r="E53" s="35" t="s">
        <v>1434</v>
      </c>
    </row>
    <row r="54" spans="1:18" ht="12.75" customHeight="1">
      <c r="A54" s="6" t="s">
        <v>45</v>
      </c>
      <c r="B54" s="6"/>
      <c r="C54" s="39" t="s">
        <v>548</v>
      </c>
      <c r="D54" s="6"/>
      <c r="E54" s="27" t="s">
        <v>1435</v>
      </c>
      <c r="F54" s="6"/>
      <c r="G54" s="6"/>
      <c r="H54" s="6"/>
      <c r="I54" s="40">
        <f>0+Q54</f>
      </c>
      <c r="J54" s="6"/>
      <c r="O54">
        <f>0+R54</f>
      </c>
      <c r="Q54">
        <f>0+I55+I59</f>
      </c>
      <c r="R54">
        <f>0+O55+O59</f>
      </c>
    </row>
    <row r="55" spans="1:16" ht="12.75">
      <c r="A55" s="25" t="s">
        <v>47</v>
      </c>
      <c r="B55" s="29" t="s">
        <v>897</v>
      </c>
      <c r="C55" s="29" t="s">
        <v>1436</v>
      </c>
      <c r="D55" s="25" t="s">
        <v>70</v>
      </c>
      <c r="E55" s="30" t="s">
        <v>1437</v>
      </c>
      <c r="F55" s="31" t="s">
        <v>99</v>
      </c>
      <c r="G55" s="32">
        <v>83</v>
      </c>
      <c r="H55" s="33">
        <v>0</v>
      </c>
      <c r="I55" s="33">
        <f>ROUND(ROUND(H55,2)*ROUND(G55,3),2)</f>
      </c>
      <c r="J55" s="31" t="s">
        <v>53</v>
      </c>
      <c r="O55">
        <f>(I55*21)/100</f>
      </c>
      <c r="P55" t="s">
        <v>23</v>
      </c>
    </row>
    <row r="56" spans="1:5" ht="12.75">
      <c r="A56" s="34" t="s">
        <v>54</v>
      </c>
      <c r="E56" s="35" t="s">
        <v>70</v>
      </c>
    </row>
    <row r="57" spans="1:5" ht="12.75">
      <c r="A57" s="36" t="s">
        <v>56</v>
      </c>
      <c r="E57" s="37" t="s">
        <v>1409</v>
      </c>
    </row>
    <row r="58" spans="1:5" ht="318.75">
      <c r="A58" t="s">
        <v>58</v>
      </c>
      <c r="E58" s="35" t="s">
        <v>1426</v>
      </c>
    </row>
    <row r="59" spans="1:16" ht="12.75">
      <c r="A59" s="25" t="s">
        <v>47</v>
      </c>
      <c r="B59" s="29" t="s">
        <v>48</v>
      </c>
      <c r="C59" s="29" t="s">
        <v>1438</v>
      </c>
      <c r="D59" s="25" t="s">
        <v>70</v>
      </c>
      <c r="E59" s="30" t="s">
        <v>1439</v>
      </c>
      <c r="F59" s="31" t="s">
        <v>1429</v>
      </c>
      <c r="G59" s="32">
        <v>750</v>
      </c>
      <c r="H59" s="33">
        <v>0</v>
      </c>
      <c r="I59" s="33">
        <f>ROUND(ROUND(H59,2)*ROUND(G59,3),2)</f>
      </c>
      <c r="J59" s="31" t="s">
        <v>53</v>
      </c>
      <c r="O59">
        <f>(I59*21)/100</f>
      </c>
      <c r="P59" t="s">
        <v>23</v>
      </c>
    </row>
    <row r="60" spans="1:5" ht="12.75">
      <c r="A60" s="34" t="s">
        <v>54</v>
      </c>
      <c r="E60" s="35" t="s">
        <v>70</v>
      </c>
    </row>
    <row r="61" spans="1:5" ht="12.75">
      <c r="A61" s="36" t="s">
        <v>56</v>
      </c>
      <c r="E61" s="37" t="s">
        <v>1409</v>
      </c>
    </row>
    <row r="62" spans="1:5" ht="25.5">
      <c r="A62" t="s">
        <v>58</v>
      </c>
      <c r="E62" s="35" t="s">
        <v>1430</v>
      </c>
    </row>
    <row r="63" spans="1:18" ht="12.75" customHeight="1">
      <c r="A63" s="6" t="s">
        <v>45</v>
      </c>
      <c r="B63" s="6"/>
      <c r="C63" s="39" t="s">
        <v>23</v>
      </c>
      <c r="D63" s="6"/>
      <c r="E63" s="27" t="s">
        <v>309</v>
      </c>
      <c r="F63" s="6"/>
      <c r="G63" s="6"/>
      <c r="H63" s="6"/>
      <c r="I63" s="40">
        <f>0+Q63</f>
      </c>
      <c r="J63" s="6"/>
      <c r="O63">
        <f>0+R63</f>
      </c>
      <c r="Q63">
        <f>0+I64</f>
      </c>
      <c r="R63">
        <f>0+O64</f>
      </c>
    </row>
    <row r="64" spans="1:16" ht="12.75">
      <c r="A64" s="25" t="s">
        <v>47</v>
      </c>
      <c r="B64" s="29" t="s">
        <v>886</v>
      </c>
      <c r="C64" s="29" t="s">
        <v>380</v>
      </c>
      <c r="D64" s="25" t="s">
        <v>70</v>
      </c>
      <c r="E64" s="30" t="s">
        <v>1440</v>
      </c>
      <c r="F64" s="31" t="s">
        <v>99</v>
      </c>
      <c r="G64" s="32">
        <v>9.2</v>
      </c>
      <c r="H64" s="33">
        <v>0</v>
      </c>
      <c r="I64" s="33">
        <f>ROUND(ROUND(H64,2)*ROUND(G64,3),2)</f>
      </c>
      <c r="J64" s="31" t="s">
        <v>53</v>
      </c>
      <c r="O64">
        <f>(I64*21)/100</f>
      </c>
      <c r="P64" t="s">
        <v>23</v>
      </c>
    </row>
    <row r="65" spans="1:5" ht="12.75">
      <c r="A65" s="34" t="s">
        <v>54</v>
      </c>
      <c r="E65" s="35" t="s">
        <v>70</v>
      </c>
    </row>
    <row r="66" spans="1:5" ht="12.75">
      <c r="A66" s="36" t="s">
        <v>56</v>
      </c>
      <c r="E66" s="37" t="s">
        <v>1409</v>
      </c>
    </row>
    <row r="67" spans="1:5" ht="369.75">
      <c r="A67" t="s">
        <v>58</v>
      </c>
      <c r="E67" s="35" t="s">
        <v>1441</v>
      </c>
    </row>
    <row r="68" spans="1:18" ht="12.75" customHeight="1">
      <c r="A68" s="6" t="s">
        <v>45</v>
      </c>
      <c r="B68" s="6"/>
      <c r="C68" s="39" t="s">
        <v>33</v>
      </c>
      <c r="D68" s="6"/>
      <c r="E68" s="27" t="s">
        <v>460</v>
      </c>
      <c r="F68" s="6"/>
      <c r="G68" s="6"/>
      <c r="H68" s="6"/>
      <c r="I68" s="40">
        <f>0+Q68</f>
      </c>
      <c r="J68" s="6"/>
      <c r="O68">
        <f>0+R68</f>
      </c>
      <c r="Q68">
        <f>0+I69</f>
      </c>
      <c r="R68">
        <f>0+O69</f>
      </c>
    </row>
    <row r="69" spans="1:16" ht="12.75">
      <c r="A69" s="25" t="s">
        <v>47</v>
      </c>
      <c r="B69" s="29" t="s">
        <v>835</v>
      </c>
      <c r="C69" s="29" t="s">
        <v>1442</v>
      </c>
      <c r="D69" s="25" t="s">
        <v>70</v>
      </c>
      <c r="E69" s="30" t="s">
        <v>1443</v>
      </c>
      <c r="F69" s="31" t="s">
        <v>99</v>
      </c>
      <c r="G69" s="32">
        <v>24.2</v>
      </c>
      <c r="H69" s="33">
        <v>0</v>
      </c>
      <c r="I69" s="33">
        <f>ROUND(ROUND(H69,2)*ROUND(G69,3),2)</f>
      </c>
      <c r="J69" s="31" t="s">
        <v>53</v>
      </c>
      <c r="O69">
        <f>(I69*21)/100</f>
      </c>
      <c r="P69" t="s">
        <v>23</v>
      </c>
    </row>
    <row r="70" spans="1:5" ht="12.75">
      <c r="A70" s="34" t="s">
        <v>54</v>
      </c>
      <c r="E70" s="35" t="s">
        <v>70</v>
      </c>
    </row>
    <row r="71" spans="1:5" ht="12.75">
      <c r="A71" s="36" t="s">
        <v>56</v>
      </c>
      <c r="E71" s="37" t="s">
        <v>1409</v>
      </c>
    </row>
    <row r="72" spans="1:5" ht="38.25">
      <c r="A72" t="s">
        <v>58</v>
      </c>
      <c r="E72" s="35" t="s">
        <v>1444</v>
      </c>
    </row>
    <row r="73" spans="1:18" ht="12.75" customHeight="1">
      <c r="A73" s="6" t="s">
        <v>45</v>
      </c>
      <c r="B73" s="6"/>
      <c r="C73" s="39" t="s">
        <v>625</v>
      </c>
      <c r="D73" s="6"/>
      <c r="E73" s="27" t="s">
        <v>626</v>
      </c>
      <c r="F73" s="6"/>
      <c r="G73" s="6"/>
      <c r="H73" s="6"/>
      <c r="I73" s="40">
        <f>0+Q73</f>
      </c>
      <c r="J73" s="6"/>
      <c r="O73">
        <f>0+R73</f>
      </c>
      <c r="Q73">
        <f>0+I74+I78+I82+I86+I90+I94+I98+I102+I106+I110+I114+I118+I122+I126+I130+I134+I138</f>
      </c>
      <c r="R73">
        <f>0+O74+O78+O82+O86+O90+O94+O98+O102+O106+O110+O114+O118+O122+O126+O130+O134+O138</f>
      </c>
    </row>
    <row r="74" spans="1:16" ht="12.75">
      <c r="A74" s="25" t="s">
        <v>47</v>
      </c>
      <c r="B74" s="29" t="s">
        <v>160</v>
      </c>
      <c r="C74" s="29" t="s">
        <v>1445</v>
      </c>
      <c r="D74" s="25" t="s">
        <v>70</v>
      </c>
      <c r="E74" s="30" t="s">
        <v>1446</v>
      </c>
      <c r="F74" s="31" t="s">
        <v>153</v>
      </c>
      <c r="G74" s="32">
        <v>450</v>
      </c>
      <c r="H74" s="33">
        <v>0</v>
      </c>
      <c r="I74" s="33">
        <f>ROUND(ROUND(H74,2)*ROUND(G74,3),2)</f>
      </c>
      <c r="J74" s="31" t="s">
        <v>53</v>
      </c>
      <c r="O74">
        <f>(I74*21)/100</f>
      </c>
      <c r="P74" t="s">
        <v>23</v>
      </c>
    </row>
    <row r="75" spans="1:5" ht="12.75">
      <c r="A75" s="34" t="s">
        <v>54</v>
      </c>
      <c r="E75" s="35" t="s">
        <v>70</v>
      </c>
    </row>
    <row r="76" spans="1:5" ht="12.75">
      <c r="A76" s="36" t="s">
        <v>56</v>
      </c>
      <c r="E76" s="37" t="s">
        <v>1409</v>
      </c>
    </row>
    <row r="77" spans="1:5" ht="76.5">
      <c r="A77" t="s">
        <v>58</v>
      </c>
      <c r="E77" s="35" t="s">
        <v>1447</v>
      </c>
    </row>
    <row r="78" spans="1:16" ht="12.75">
      <c r="A78" s="25" t="s">
        <v>47</v>
      </c>
      <c r="B78" s="29" t="s">
        <v>165</v>
      </c>
      <c r="C78" s="29" t="s">
        <v>1448</v>
      </c>
      <c r="D78" s="25" t="s">
        <v>70</v>
      </c>
      <c r="E78" s="30" t="s">
        <v>1449</v>
      </c>
      <c r="F78" s="31" t="s">
        <v>153</v>
      </c>
      <c r="G78" s="32">
        <v>10</v>
      </c>
      <c r="H78" s="33">
        <v>0</v>
      </c>
      <c r="I78" s="33">
        <f>ROUND(ROUND(H78,2)*ROUND(G78,3),2)</f>
      </c>
      <c r="J78" s="31" t="s">
        <v>53</v>
      </c>
      <c r="O78">
        <f>(I78*21)/100</f>
      </c>
      <c r="P78" t="s">
        <v>23</v>
      </c>
    </row>
    <row r="79" spans="1:5" ht="12.75">
      <c r="A79" s="34" t="s">
        <v>54</v>
      </c>
      <c r="E79" s="35" t="s">
        <v>70</v>
      </c>
    </row>
    <row r="80" spans="1:5" ht="12.75">
      <c r="A80" s="36" t="s">
        <v>56</v>
      </c>
      <c r="E80" s="37" t="s">
        <v>1409</v>
      </c>
    </row>
    <row r="81" spans="1:5" ht="76.5">
      <c r="A81" t="s">
        <v>58</v>
      </c>
      <c r="E81" s="35" t="s">
        <v>1447</v>
      </c>
    </row>
    <row r="82" spans="1:16" ht="12.75">
      <c r="A82" s="25" t="s">
        <v>47</v>
      </c>
      <c r="B82" s="29" t="s">
        <v>824</v>
      </c>
      <c r="C82" s="29" t="s">
        <v>1450</v>
      </c>
      <c r="D82" s="25" t="s">
        <v>70</v>
      </c>
      <c r="E82" s="30" t="s">
        <v>1451</v>
      </c>
      <c r="F82" s="31" t="s">
        <v>153</v>
      </c>
      <c r="G82" s="32">
        <v>338</v>
      </c>
      <c r="H82" s="33">
        <v>0</v>
      </c>
      <c r="I82" s="33">
        <f>ROUND(ROUND(H82,2)*ROUND(G82,3),2)</f>
      </c>
      <c r="J82" s="31" t="s">
        <v>53</v>
      </c>
      <c r="O82">
        <f>(I82*21)/100</f>
      </c>
      <c r="P82" t="s">
        <v>23</v>
      </c>
    </row>
    <row r="83" spans="1:5" ht="12.75">
      <c r="A83" s="34" t="s">
        <v>54</v>
      </c>
      <c r="E83" s="35" t="s">
        <v>70</v>
      </c>
    </row>
    <row r="84" spans="1:5" ht="12.75">
      <c r="A84" s="36" t="s">
        <v>56</v>
      </c>
      <c r="E84" s="37" t="s">
        <v>1409</v>
      </c>
    </row>
    <row r="85" spans="1:5" ht="76.5">
      <c r="A85" t="s">
        <v>58</v>
      </c>
      <c r="E85" s="35" t="s">
        <v>1447</v>
      </c>
    </row>
    <row r="86" spans="1:16" ht="25.5">
      <c r="A86" s="25" t="s">
        <v>47</v>
      </c>
      <c r="B86" s="29" t="s">
        <v>841</v>
      </c>
      <c r="C86" s="29" t="s">
        <v>1452</v>
      </c>
      <c r="D86" s="25" t="s">
        <v>70</v>
      </c>
      <c r="E86" s="30" t="s">
        <v>1453</v>
      </c>
      <c r="F86" s="31" t="s">
        <v>72</v>
      </c>
      <c r="G86" s="32">
        <v>5</v>
      </c>
      <c r="H86" s="33">
        <v>0</v>
      </c>
      <c r="I86" s="33">
        <f>ROUND(ROUND(H86,2)*ROUND(G86,3),2)</f>
      </c>
      <c r="J86" s="31" t="s">
        <v>53</v>
      </c>
      <c r="O86">
        <f>(I86*21)/100</f>
      </c>
      <c r="P86" t="s">
        <v>23</v>
      </c>
    </row>
    <row r="87" spans="1:5" ht="12.75">
      <c r="A87" s="34" t="s">
        <v>54</v>
      </c>
      <c r="E87" s="35" t="s">
        <v>70</v>
      </c>
    </row>
    <row r="88" spans="1:5" ht="12.75">
      <c r="A88" s="36" t="s">
        <v>56</v>
      </c>
      <c r="E88" s="37" t="s">
        <v>1409</v>
      </c>
    </row>
    <row r="89" spans="1:5" ht="102">
      <c r="A89" t="s">
        <v>58</v>
      </c>
      <c r="E89" s="35" t="s">
        <v>1454</v>
      </c>
    </row>
    <row r="90" spans="1:16" ht="12.75">
      <c r="A90" s="25" t="s">
        <v>47</v>
      </c>
      <c r="B90" s="29" t="s">
        <v>168</v>
      </c>
      <c r="C90" s="29" t="s">
        <v>1455</v>
      </c>
      <c r="D90" s="25" t="s">
        <v>70</v>
      </c>
      <c r="E90" s="30" t="s">
        <v>1456</v>
      </c>
      <c r="F90" s="31" t="s">
        <v>153</v>
      </c>
      <c r="G90" s="32">
        <v>200</v>
      </c>
      <c r="H90" s="33">
        <v>0</v>
      </c>
      <c r="I90" s="33">
        <f>ROUND(ROUND(H90,2)*ROUND(G90,3),2)</f>
      </c>
      <c r="J90" s="31" t="s">
        <v>53</v>
      </c>
      <c r="O90">
        <f>(I90*21)/100</f>
      </c>
      <c r="P90" t="s">
        <v>23</v>
      </c>
    </row>
    <row r="91" spans="1:5" ht="12.75">
      <c r="A91" s="34" t="s">
        <v>54</v>
      </c>
      <c r="E91" s="35" t="s">
        <v>70</v>
      </c>
    </row>
    <row r="92" spans="1:5" ht="12.75">
      <c r="A92" s="36" t="s">
        <v>56</v>
      </c>
      <c r="E92" s="37" t="s">
        <v>1409</v>
      </c>
    </row>
    <row r="93" spans="1:5" ht="76.5">
      <c r="A93" t="s">
        <v>58</v>
      </c>
      <c r="E93" s="35" t="s">
        <v>1457</v>
      </c>
    </row>
    <row r="94" spans="1:16" ht="25.5">
      <c r="A94" s="25" t="s">
        <v>47</v>
      </c>
      <c r="B94" s="29" t="s">
        <v>829</v>
      </c>
      <c r="C94" s="29" t="s">
        <v>1458</v>
      </c>
      <c r="D94" s="25" t="s">
        <v>70</v>
      </c>
      <c r="E94" s="30" t="s">
        <v>1459</v>
      </c>
      <c r="F94" s="31" t="s">
        <v>153</v>
      </c>
      <c r="G94" s="32">
        <v>6</v>
      </c>
      <c r="H94" s="33">
        <v>0</v>
      </c>
      <c r="I94" s="33">
        <f>ROUND(ROUND(H94,2)*ROUND(G94,3),2)</f>
      </c>
      <c r="J94" s="31" t="s">
        <v>53</v>
      </c>
      <c r="O94">
        <f>(I94*21)/100</f>
      </c>
      <c r="P94" t="s">
        <v>23</v>
      </c>
    </row>
    <row r="95" spans="1:5" ht="12.75">
      <c r="A95" s="34" t="s">
        <v>54</v>
      </c>
      <c r="E95" s="35" t="s">
        <v>70</v>
      </c>
    </row>
    <row r="96" spans="1:5" ht="12.75">
      <c r="A96" s="36" t="s">
        <v>56</v>
      </c>
      <c r="E96" s="37" t="s">
        <v>1409</v>
      </c>
    </row>
    <row r="97" spans="1:5" ht="89.25">
      <c r="A97" t="s">
        <v>58</v>
      </c>
      <c r="E97" s="35" t="s">
        <v>1460</v>
      </c>
    </row>
    <row r="98" spans="1:16" ht="12.75">
      <c r="A98" s="25" t="s">
        <v>47</v>
      </c>
      <c r="B98" s="29" t="s">
        <v>810</v>
      </c>
      <c r="C98" s="29" t="s">
        <v>1461</v>
      </c>
      <c r="D98" s="25" t="s">
        <v>70</v>
      </c>
      <c r="E98" s="30" t="s">
        <v>1462</v>
      </c>
      <c r="F98" s="31" t="s">
        <v>153</v>
      </c>
      <c r="G98" s="32">
        <v>200</v>
      </c>
      <c r="H98" s="33">
        <v>0</v>
      </c>
      <c r="I98" s="33">
        <f>ROUND(ROUND(H98,2)*ROUND(G98,3),2)</f>
      </c>
      <c r="J98" s="31" t="s">
        <v>53</v>
      </c>
      <c r="O98">
        <f>(I98*21)/100</f>
      </c>
      <c r="P98" t="s">
        <v>23</v>
      </c>
    </row>
    <row r="99" spans="1:5" ht="12.75">
      <c r="A99" s="34" t="s">
        <v>54</v>
      </c>
      <c r="E99" s="35" t="s">
        <v>70</v>
      </c>
    </row>
    <row r="100" spans="1:5" ht="12.75">
      <c r="A100" s="36" t="s">
        <v>56</v>
      </c>
      <c r="E100" s="37" t="s">
        <v>1409</v>
      </c>
    </row>
    <row r="101" spans="1:5" ht="114.75">
      <c r="A101" t="s">
        <v>58</v>
      </c>
      <c r="E101" s="35" t="s">
        <v>1463</v>
      </c>
    </row>
    <row r="102" spans="1:16" ht="12.75">
      <c r="A102" s="25" t="s">
        <v>47</v>
      </c>
      <c r="B102" s="29" t="s">
        <v>816</v>
      </c>
      <c r="C102" s="29" t="s">
        <v>1544</v>
      </c>
      <c r="D102" s="25" t="s">
        <v>70</v>
      </c>
      <c r="E102" s="30" t="s">
        <v>1545</v>
      </c>
      <c r="F102" s="31" t="s">
        <v>72</v>
      </c>
      <c r="G102" s="32">
        <v>2</v>
      </c>
      <c r="H102" s="33">
        <v>0</v>
      </c>
      <c r="I102" s="33">
        <f>ROUND(ROUND(H102,2)*ROUND(G102,3),2)</f>
      </c>
      <c r="J102" s="31" t="s">
        <v>53</v>
      </c>
      <c r="O102">
        <f>(I102*21)/100</f>
      </c>
      <c r="P102" t="s">
        <v>23</v>
      </c>
    </row>
    <row r="103" spans="1:5" ht="12.75">
      <c r="A103" s="34" t="s">
        <v>54</v>
      </c>
      <c r="E103" s="35" t="s">
        <v>70</v>
      </c>
    </row>
    <row r="104" spans="1:5" ht="12.75">
      <c r="A104" s="36" t="s">
        <v>56</v>
      </c>
      <c r="E104" s="37" t="s">
        <v>1409</v>
      </c>
    </row>
    <row r="105" spans="1:5" ht="114.75">
      <c r="A105" t="s">
        <v>58</v>
      </c>
      <c r="E105" s="35" t="s">
        <v>1546</v>
      </c>
    </row>
    <row r="106" spans="1:16" ht="25.5">
      <c r="A106" s="25" t="s">
        <v>47</v>
      </c>
      <c r="B106" s="29" t="s">
        <v>821</v>
      </c>
      <c r="C106" s="29" t="s">
        <v>1547</v>
      </c>
      <c r="D106" s="25" t="s">
        <v>70</v>
      </c>
      <c r="E106" s="30" t="s">
        <v>1548</v>
      </c>
      <c r="F106" s="31" t="s">
        <v>72</v>
      </c>
      <c r="G106" s="32">
        <v>2</v>
      </c>
      <c r="H106" s="33">
        <v>0</v>
      </c>
      <c r="I106" s="33">
        <f>ROUND(ROUND(H106,2)*ROUND(G106,3),2)</f>
      </c>
      <c r="J106" s="31" t="s">
        <v>53</v>
      </c>
      <c r="O106">
        <f>(I106*21)/100</f>
      </c>
      <c r="P106" t="s">
        <v>23</v>
      </c>
    </row>
    <row r="107" spans="1:5" ht="12.75">
      <c r="A107" s="34" t="s">
        <v>54</v>
      </c>
      <c r="E107" s="35" t="s">
        <v>70</v>
      </c>
    </row>
    <row r="108" spans="1:5" ht="12.75">
      <c r="A108" s="36" t="s">
        <v>56</v>
      </c>
      <c r="E108" s="37" t="s">
        <v>1409</v>
      </c>
    </row>
    <row r="109" spans="1:5" ht="102">
      <c r="A109" t="s">
        <v>58</v>
      </c>
      <c r="E109" s="35" t="s">
        <v>1466</v>
      </c>
    </row>
    <row r="110" spans="1:16" ht="25.5">
      <c r="A110" s="25" t="s">
        <v>47</v>
      </c>
      <c r="B110" s="29" t="s">
        <v>863</v>
      </c>
      <c r="C110" s="29" t="s">
        <v>1464</v>
      </c>
      <c r="D110" s="25" t="s">
        <v>70</v>
      </c>
      <c r="E110" s="30" t="s">
        <v>1465</v>
      </c>
      <c r="F110" s="31" t="s">
        <v>72</v>
      </c>
      <c r="G110" s="32">
        <v>2</v>
      </c>
      <c r="H110" s="33">
        <v>0</v>
      </c>
      <c r="I110" s="33">
        <f>ROUND(ROUND(H110,2)*ROUND(G110,3),2)</f>
      </c>
      <c r="J110" s="31" t="s">
        <v>53</v>
      </c>
      <c r="O110">
        <f>(I110*21)/100</f>
      </c>
      <c r="P110" t="s">
        <v>23</v>
      </c>
    </row>
    <row r="111" spans="1:5" ht="12.75">
      <c r="A111" s="34" t="s">
        <v>54</v>
      </c>
      <c r="E111" s="35" t="s">
        <v>70</v>
      </c>
    </row>
    <row r="112" spans="1:5" ht="12.75">
      <c r="A112" s="36" t="s">
        <v>56</v>
      </c>
      <c r="E112" s="37" t="s">
        <v>1409</v>
      </c>
    </row>
    <row r="113" spans="1:5" ht="102">
      <c r="A113" t="s">
        <v>58</v>
      </c>
      <c r="E113" s="35" t="s">
        <v>1466</v>
      </c>
    </row>
    <row r="114" spans="1:16" ht="25.5">
      <c r="A114" s="25" t="s">
        <v>47</v>
      </c>
      <c r="B114" s="29" t="s">
        <v>103</v>
      </c>
      <c r="C114" s="29" t="s">
        <v>1467</v>
      </c>
      <c r="D114" s="25" t="s">
        <v>70</v>
      </c>
      <c r="E114" s="30" t="s">
        <v>1468</v>
      </c>
      <c r="F114" s="31" t="s">
        <v>72</v>
      </c>
      <c r="G114" s="32">
        <v>2</v>
      </c>
      <c r="H114" s="33">
        <v>0</v>
      </c>
      <c r="I114" s="33">
        <f>ROUND(ROUND(H114,2)*ROUND(G114,3),2)</f>
      </c>
      <c r="J114" s="31" t="s">
        <v>53</v>
      </c>
      <c r="O114">
        <f>(I114*21)/100</f>
      </c>
      <c r="P114" t="s">
        <v>23</v>
      </c>
    </row>
    <row r="115" spans="1:5" ht="12.75">
      <c r="A115" s="34" t="s">
        <v>54</v>
      </c>
      <c r="E115" s="35" t="s">
        <v>70</v>
      </c>
    </row>
    <row r="116" spans="1:5" ht="12.75">
      <c r="A116" s="36" t="s">
        <v>56</v>
      </c>
      <c r="E116" s="37" t="s">
        <v>1469</v>
      </c>
    </row>
    <row r="117" spans="1:5" ht="102">
      <c r="A117" t="s">
        <v>58</v>
      </c>
      <c r="E117" s="35" t="s">
        <v>1466</v>
      </c>
    </row>
    <row r="118" spans="1:16" ht="25.5">
      <c r="A118" s="25" t="s">
        <v>47</v>
      </c>
      <c r="B118" s="29" t="s">
        <v>857</v>
      </c>
      <c r="C118" s="29" t="s">
        <v>1470</v>
      </c>
      <c r="D118" s="25" t="s">
        <v>70</v>
      </c>
      <c r="E118" s="30" t="s">
        <v>1471</v>
      </c>
      <c r="F118" s="31" t="s">
        <v>72</v>
      </c>
      <c r="G118" s="32">
        <v>2</v>
      </c>
      <c r="H118" s="33">
        <v>0</v>
      </c>
      <c r="I118" s="33">
        <f>ROUND(ROUND(H118,2)*ROUND(G118,3),2)</f>
      </c>
      <c r="J118" s="31" t="s">
        <v>53</v>
      </c>
      <c r="O118">
        <f>(I118*21)/100</f>
      </c>
      <c r="P118" t="s">
        <v>23</v>
      </c>
    </row>
    <row r="119" spans="1:5" ht="12.75">
      <c r="A119" s="34" t="s">
        <v>54</v>
      </c>
      <c r="E119" s="35" t="s">
        <v>70</v>
      </c>
    </row>
    <row r="120" spans="1:5" ht="12.75">
      <c r="A120" s="36" t="s">
        <v>56</v>
      </c>
      <c r="E120" s="37" t="s">
        <v>1409</v>
      </c>
    </row>
    <row r="121" spans="1:5" ht="89.25">
      <c r="A121" t="s">
        <v>58</v>
      </c>
      <c r="E121" s="35" t="s">
        <v>1472</v>
      </c>
    </row>
    <row r="122" spans="1:16" ht="25.5">
      <c r="A122" s="25" t="s">
        <v>47</v>
      </c>
      <c r="B122" s="29" t="s">
        <v>620</v>
      </c>
      <c r="C122" s="29" t="s">
        <v>1549</v>
      </c>
      <c r="D122" s="25" t="s">
        <v>70</v>
      </c>
      <c r="E122" s="30" t="s">
        <v>1550</v>
      </c>
      <c r="F122" s="31" t="s">
        <v>72</v>
      </c>
      <c r="G122" s="32">
        <v>2</v>
      </c>
      <c r="H122" s="33">
        <v>0</v>
      </c>
      <c r="I122" s="33">
        <f>ROUND(ROUND(H122,2)*ROUND(G122,3),2)</f>
      </c>
      <c r="J122" s="31" t="s">
        <v>53</v>
      </c>
      <c r="O122">
        <f>(I122*21)/100</f>
      </c>
      <c r="P122" t="s">
        <v>23</v>
      </c>
    </row>
    <row r="123" spans="1:5" ht="12.75">
      <c r="A123" s="34" t="s">
        <v>54</v>
      </c>
      <c r="E123" s="35" t="s">
        <v>70</v>
      </c>
    </row>
    <row r="124" spans="1:5" ht="12.75">
      <c r="A124" s="36" t="s">
        <v>56</v>
      </c>
      <c r="E124" s="37" t="s">
        <v>1409</v>
      </c>
    </row>
    <row r="125" spans="1:5" ht="89.25">
      <c r="A125" t="s">
        <v>58</v>
      </c>
      <c r="E125" s="35" t="s">
        <v>1472</v>
      </c>
    </row>
    <row r="126" spans="1:16" ht="12.75">
      <c r="A126" s="25" t="s">
        <v>47</v>
      </c>
      <c r="B126" s="29" t="s">
        <v>142</v>
      </c>
      <c r="C126" s="29" t="s">
        <v>1473</v>
      </c>
      <c r="D126" s="25" t="s">
        <v>70</v>
      </c>
      <c r="E126" s="30" t="s">
        <v>1474</v>
      </c>
      <c r="F126" s="31" t="s">
        <v>72</v>
      </c>
      <c r="G126" s="32">
        <v>2</v>
      </c>
      <c r="H126" s="33">
        <v>0</v>
      </c>
      <c r="I126" s="33">
        <f>ROUND(ROUND(H126,2)*ROUND(G126,3),2)</f>
      </c>
      <c r="J126" s="31" t="s">
        <v>53</v>
      </c>
      <c r="O126">
        <f>(I126*21)/100</f>
      </c>
      <c r="P126" t="s">
        <v>23</v>
      </c>
    </row>
    <row r="127" spans="1:5" ht="12.75">
      <c r="A127" s="34" t="s">
        <v>54</v>
      </c>
      <c r="E127" s="35" t="s">
        <v>70</v>
      </c>
    </row>
    <row r="128" spans="1:5" ht="12.75">
      <c r="A128" s="36" t="s">
        <v>56</v>
      </c>
      <c r="E128" s="37" t="s">
        <v>1409</v>
      </c>
    </row>
    <row r="129" spans="1:5" ht="89.25">
      <c r="A129" t="s">
        <v>58</v>
      </c>
      <c r="E129" s="35" t="s">
        <v>1472</v>
      </c>
    </row>
    <row r="130" spans="1:16" ht="12.75">
      <c r="A130" s="25" t="s">
        <v>47</v>
      </c>
      <c r="B130" s="29" t="s">
        <v>602</v>
      </c>
      <c r="C130" s="29" t="s">
        <v>1475</v>
      </c>
      <c r="D130" s="25" t="s">
        <v>70</v>
      </c>
      <c r="E130" s="30" t="s">
        <v>1476</v>
      </c>
      <c r="F130" s="31" t="s">
        <v>72</v>
      </c>
      <c r="G130" s="32">
        <v>4</v>
      </c>
      <c r="H130" s="33">
        <v>0</v>
      </c>
      <c r="I130" s="33">
        <f>ROUND(ROUND(H130,2)*ROUND(G130,3),2)</f>
      </c>
      <c r="J130" s="31" t="s">
        <v>53</v>
      </c>
      <c r="O130">
        <f>(I130*21)/100</f>
      </c>
      <c r="P130" t="s">
        <v>23</v>
      </c>
    </row>
    <row r="131" spans="1:5" ht="12.75">
      <c r="A131" s="34" t="s">
        <v>54</v>
      </c>
      <c r="E131" s="35" t="s">
        <v>70</v>
      </c>
    </row>
    <row r="132" spans="1:5" ht="12.75">
      <c r="A132" s="36" t="s">
        <v>56</v>
      </c>
      <c r="E132" s="37" t="s">
        <v>1409</v>
      </c>
    </row>
    <row r="133" spans="1:5" ht="89.25">
      <c r="A133" t="s">
        <v>58</v>
      </c>
      <c r="E133" s="35" t="s">
        <v>1477</v>
      </c>
    </row>
    <row r="134" spans="1:16" ht="12.75">
      <c r="A134" s="25" t="s">
        <v>47</v>
      </c>
      <c r="B134" s="29" t="s">
        <v>202</v>
      </c>
      <c r="C134" s="29" t="s">
        <v>1478</v>
      </c>
      <c r="D134" s="25" t="s">
        <v>70</v>
      </c>
      <c r="E134" s="30" t="s">
        <v>1479</v>
      </c>
      <c r="F134" s="31" t="s">
        <v>72</v>
      </c>
      <c r="G134" s="32">
        <v>7</v>
      </c>
      <c r="H134" s="33">
        <v>0</v>
      </c>
      <c r="I134" s="33">
        <f>ROUND(ROUND(H134,2)*ROUND(G134,3),2)</f>
      </c>
      <c r="J134" s="31" t="s">
        <v>53</v>
      </c>
      <c r="O134">
        <f>(I134*21)/100</f>
      </c>
      <c r="P134" t="s">
        <v>23</v>
      </c>
    </row>
    <row r="135" spans="1:5" ht="12.75">
      <c r="A135" s="34" t="s">
        <v>54</v>
      </c>
      <c r="E135" s="35" t="s">
        <v>70</v>
      </c>
    </row>
    <row r="136" spans="1:5" ht="12.75">
      <c r="A136" s="36" t="s">
        <v>56</v>
      </c>
      <c r="E136" s="37" t="s">
        <v>1409</v>
      </c>
    </row>
    <row r="137" spans="1:5" ht="114.75">
      <c r="A137" t="s">
        <v>58</v>
      </c>
      <c r="E137" s="35" t="s">
        <v>1480</v>
      </c>
    </row>
    <row r="138" spans="1:16" ht="12.75">
      <c r="A138" s="25" t="s">
        <v>47</v>
      </c>
      <c r="B138" s="29" t="s">
        <v>196</v>
      </c>
      <c r="C138" s="29" t="s">
        <v>1481</v>
      </c>
      <c r="D138" s="25" t="s">
        <v>70</v>
      </c>
      <c r="E138" s="30" t="s">
        <v>1482</v>
      </c>
      <c r="F138" s="31" t="s">
        <v>187</v>
      </c>
      <c r="G138" s="32">
        <v>64</v>
      </c>
      <c r="H138" s="33">
        <v>0</v>
      </c>
      <c r="I138" s="33">
        <f>ROUND(ROUND(H138,2)*ROUND(G138,3),2)</f>
      </c>
      <c r="J138" s="31" t="s">
        <v>53</v>
      </c>
      <c r="O138">
        <f>(I138*21)/100</f>
      </c>
      <c r="P138" t="s">
        <v>23</v>
      </c>
    </row>
    <row r="139" spans="1:5" ht="12.75">
      <c r="A139" s="34" t="s">
        <v>54</v>
      </c>
      <c r="E139" s="35" t="s">
        <v>70</v>
      </c>
    </row>
    <row r="140" spans="1:5" ht="12.75">
      <c r="A140" s="36" t="s">
        <v>56</v>
      </c>
      <c r="E140" s="37" t="s">
        <v>1409</v>
      </c>
    </row>
    <row r="141" spans="1:5" ht="89.25">
      <c r="A141" t="s">
        <v>58</v>
      </c>
      <c r="E141" s="35" t="s">
        <v>1483</v>
      </c>
    </row>
    <row r="142" spans="1:18" ht="12.75" customHeight="1">
      <c r="A142" s="6" t="s">
        <v>45</v>
      </c>
      <c r="B142" s="6"/>
      <c r="C142" s="39" t="s">
        <v>385</v>
      </c>
      <c r="D142" s="6"/>
      <c r="E142" s="27" t="s">
        <v>1484</v>
      </c>
      <c r="F142" s="6"/>
      <c r="G142" s="6"/>
      <c r="H142" s="6"/>
      <c r="I142" s="40">
        <f>0+Q142</f>
      </c>
      <c r="J142" s="6"/>
      <c r="O142">
        <f>0+R142</f>
      </c>
      <c r="Q142">
        <f>0+I143+I147+I151+I155+I159+I163+I167+I171+I175+I179+I183+I187+I191+I195+I199+I203+I207+I211</f>
      </c>
      <c r="R142">
        <f>0+O143+O147+O151+O155+O159+O163+O167+O171+O175+O179+O183+O187+O191+O195+O199+O203+O207+O211</f>
      </c>
    </row>
    <row r="143" spans="1:16" ht="12.75">
      <c r="A143" s="25" t="s">
        <v>47</v>
      </c>
      <c r="B143" s="29" t="s">
        <v>914</v>
      </c>
      <c r="C143" s="29" t="s">
        <v>1485</v>
      </c>
      <c r="D143" s="25" t="s">
        <v>70</v>
      </c>
      <c r="E143" s="30" t="s">
        <v>1486</v>
      </c>
      <c r="F143" s="31" t="s">
        <v>153</v>
      </c>
      <c r="G143" s="32">
        <v>6</v>
      </c>
      <c r="H143" s="33">
        <v>0</v>
      </c>
      <c r="I143" s="33">
        <f>ROUND(ROUND(H143,2)*ROUND(G143,3),2)</f>
      </c>
      <c r="J143" s="31" t="s">
        <v>53</v>
      </c>
      <c r="O143">
        <f>(I143*21)/100</f>
      </c>
      <c r="P143" t="s">
        <v>23</v>
      </c>
    </row>
    <row r="144" spans="1:5" ht="12.75">
      <c r="A144" s="34" t="s">
        <v>54</v>
      </c>
      <c r="E144" s="35" t="s">
        <v>70</v>
      </c>
    </row>
    <row r="145" spans="1:5" ht="12.75">
      <c r="A145" s="36" t="s">
        <v>56</v>
      </c>
      <c r="E145" s="37" t="s">
        <v>1409</v>
      </c>
    </row>
    <row r="146" spans="1:5" ht="102">
      <c r="A146" t="s">
        <v>58</v>
      </c>
      <c r="E146" s="35" t="s">
        <v>1487</v>
      </c>
    </row>
    <row r="147" spans="1:16" ht="12.75">
      <c r="A147" s="25" t="s">
        <v>47</v>
      </c>
      <c r="B147" s="29" t="s">
        <v>759</v>
      </c>
      <c r="C147" s="29" t="s">
        <v>1488</v>
      </c>
      <c r="D147" s="25" t="s">
        <v>70</v>
      </c>
      <c r="E147" s="30" t="s">
        <v>1489</v>
      </c>
      <c r="F147" s="31" t="s">
        <v>153</v>
      </c>
      <c r="G147" s="32">
        <v>338</v>
      </c>
      <c r="H147" s="33">
        <v>0</v>
      </c>
      <c r="I147" s="33">
        <f>ROUND(ROUND(H147,2)*ROUND(G147,3),2)</f>
      </c>
      <c r="J147" s="31" t="s">
        <v>53</v>
      </c>
      <c r="O147">
        <f>(I147*21)/100</f>
      </c>
      <c r="P147" t="s">
        <v>23</v>
      </c>
    </row>
    <row r="148" spans="1:5" ht="12.75">
      <c r="A148" s="34" t="s">
        <v>54</v>
      </c>
      <c r="E148" s="35" t="s">
        <v>70</v>
      </c>
    </row>
    <row r="149" spans="1:5" ht="12.75">
      <c r="A149" s="36" t="s">
        <v>56</v>
      </c>
      <c r="E149" s="37" t="s">
        <v>1409</v>
      </c>
    </row>
    <row r="150" spans="1:5" ht="127.5">
      <c r="A150" t="s">
        <v>58</v>
      </c>
      <c r="E150" s="35" t="s">
        <v>1490</v>
      </c>
    </row>
    <row r="151" spans="1:16" ht="12.75">
      <c r="A151" s="25" t="s">
        <v>47</v>
      </c>
      <c r="B151" s="29" t="s">
        <v>765</v>
      </c>
      <c r="C151" s="29" t="s">
        <v>1491</v>
      </c>
      <c r="D151" s="25" t="s">
        <v>70</v>
      </c>
      <c r="E151" s="30" t="s">
        <v>1492</v>
      </c>
      <c r="F151" s="31" t="s">
        <v>72</v>
      </c>
      <c r="G151" s="32">
        <v>8</v>
      </c>
      <c r="H151" s="33">
        <v>0</v>
      </c>
      <c r="I151" s="33">
        <f>ROUND(ROUND(H151,2)*ROUND(G151,3),2)</f>
      </c>
      <c r="J151" s="31" t="s">
        <v>53</v>
      </c>
      <c r="O151">
        <f>(I151*21)/100</f>
      </c>
      <c r="P151" t="s">
        <v>23</v>
      </c>
    </row>
    <row r="152" spans="1:5" ht="12.75">
      <c r="A152" s="34" t="s">
        <v>54</v>
      </c>
      <c r="E152" s="35" t="s">
        <v>70</v>
      </c>
    </row>
    <row r="153" spans="1:5" ht="12.75">
      <c r="A153" s="36" t="s">
        <v>56</v>
      </c>
      <c r="E153" s="37" t="s">
        <v>1409</v>
      </c>
    </row>
    <row r="154" spans="1:5" ht="102">
      <c r="A154" t="s">
        <v>58</v>
      </c>
      <c r="E154" s="35" t="s">
        <v>1493</v>
      </c>
    </row>
    <row r="155" spans="1:16" ht="12.75">
      <c r="A155" s="25" t="s">
        <v>47</v>
      </c>
      <c r="B155" s="29" t="s">
        <v>779</v>
      </c>
      <c r="C155" s="29" t="s">
        <v>1494</v>
      </c>
      <c r="D155" s="25" t="s">
        <v>70</v>
      </c>
      <c r="E155" s="30" t="s">
        <v>1495</v>
      </c>
      <c r="F155" s="31" t="s">
        <v>153</v>
      </c>
      <c r="G155" s="32">
        <v>145</v>
      </c>
      <c r="H155" s="33">
        <v>0</v>
      </c>
      <c r="I155" s="33">
        <f>ROUND(ROUND(H155,2)*ROUND(G155,3),2)</f>
      </c>
      <c r="J155" s="31" t="s">
        <v>53</v>
      </c>
      <c r="O155">
        <f>(I155*21)/100</f>
      </c>
      <c r="P155" t="s">
        <v>23</v>
      </c>
    </row>
    <row r="156" spans="1:5" ht="12.75">
      <c r="A156" s="34" t="s">
        <v>54</v>
      </c>
      <c r="E156" s="35" t="s">
        <v>70</v>
      </c>
    </row>
    <row r="157" spans="1:5" ht="12.75">
      <c r="A157" s="36" t="s">
        <v>56</v>
      </c>
      <c r="E157" s="37" t="s">
        <v>1409</v>
      </c>
    </row>
    <row r="158" spans="1:5" ht="89.25">
      <c r="A158" t="s">
        <v>58</v>
      </c>
      <c r="E158" s="35" t="s">
        <v>1460</v>
      </c>
    </row>
    <row r="159" spans="1:16" ht="12.75">
      <c r="A159" s="25" t="s">
        <v>47</v>
      </c>
      <c r="B159" s="29" t="s">
        <v>712</v>
      </c>
      <c r="C159" s="29" t="s">
        <v>1496</v>
      </c>
      <c r="D159" s="25" t="s">
        <v>70</v>
      </c>
      <c r="E159" s="30" t="s">
        <v>1497</v>
      </c>
      <c r="F159" s="31" t="s">
        <v>153</v>
      </c>
      <c r="G159" s="32">
        <v>450</v>
      </c>
      <c r="H159" s="33">
        <v>0</v>
      </c>
      <c r="I159" s="33">
        <f>ROUND(ROUND(H159,2)*ROUND(G159,3),2)</f>
      </c>
      <c r="J159" s="31" t="s">
        <v>53</v>
      </c>
      <c r="O159">
        <f>(I159*21)/100</f>
      </c>
      <c r="P159" t="s">
        <v>23</v>
      </c>
    </row>
    <row r="160" spans="1:5" ht="12.75">
      <c r="A160" s="34" t="s">
        <v>54</v>
      </c>
      <c r="E160" s="35" t="s">
        <v>70</v>
      </c>
    </row>
    <row r="161" spans="1:5" ht="12.75">
      <c r="A161" s="36" t="s">
        <v>56</v>
      </c>
      <c r="E161" s="37" t="s">
        <v>1409</v>
      </c>
    </row>
    <row r="162" spans="1:5" ht="89.25">
      <c r="A162" t="s">
        <v>58</v>
      </c>
      <c r="E162" s="35" t="s">
        <v>1460</v>
      </c>
    </row>
    <row r="163" spans="1:16" ht="25.5">
      <c r="A163" s="25" t="s">
        <v>47</v>
      </c>
      <c r="B163" s="29" t="s">
        <v>226</v>
      </c>
      <c r="C163" s="29" t="s">
        <v>1498</v>
      </c>
      <c r="D163" s="25" t="s">
        <v>70</v>
      </c>
      <c r="E163" s="30" t="s">
        <v>1499</v>
      </c>
      <c r="F163" s="31" t="s">
        <v>72</v>
      </c>
      <c r="G163" s="32">
        <v>20</v>
      </c>
      <c r="H163" s="33">
        <v>0</v>
      </c>
      <c r="I163" s="33">
        <f>ROUND(ROUND(H163,2)*ROUND(G163,3),2)</f>
      </c>
      <c r="J163" s="31" t="s">
        <v>53</v>
      </c>
      <c r="O163">
        <f>(I163*21)/100</f>
      </c>
      <c r="P163" t="s">
        <v>23</v>
      </c>
    </row>
    <row r="164" spans="1:5" ht="12.75">
      <c r="A164" s="34" t="s">
        <v>54</v>
      </c>
      <c r="E164" s="35" t="s">
        <v>70</v>
      </c>
    </row>
    <row r="165" spans="1:5" ht="12.75">
      <c r="A165" s="36" t="s">
        <v>56</v>
      </c>
      <c r="E165" s="37" t="s">
        <v>1409</v>
      </c>
    </row>
    <row r="166" spans="1:5" ht="102">
      <c r="A166" t="s">
        <v>58</v>
      </c>
      <c r="E166" s="35" t="s">
        <v>1500</v>
      </c>
    </row>
    <row r="167" spans="1:16" ht="25.5">
      <c r="A167" s="25" t="s">
        <v>47</v>
      </c>
      <c r="B167" s="29" t="s">
        <v>184</v>
      </c>
      <c r="C167" s="29" t="s">
        <v>1501</v>
      </c>
      <c r="D167" s="25" t="s">
        <v>70</v>
      </c>
      <c r="E167" s="30" t="s">
        <v>1502</v>
      </c>
      <c r="F167" s="31" t="s">
        <v>72</v>
      </c>
      <c r="G167" s="32">
        <v>16</v>
      </c>
      <c r="H167" s="33">
        <v>0</v>
      </c>
      <c r="I167" s="33">
        <f>ROUND(ROUND(H167,2)*ROUND(G167,3),2)</f>
      </c>
      <c r="J167" s="31" t="s">
        <v>53</v>
      </c>
      <c r="O167">
        <f>(I167*21)/100</f>
      </c>
      <c r="P167" t="s">
        <v>23</v>
      </c>
    </row>
    <row r="168" spans="1:5" ht="12.75">
      <c r="A168" s="34" t="s">
        <v>54</v>
      </c>
      <c r="E168" s="35" t="s">
        <v>70</v>
      </c>
    </row>
    <row r="169" spans="1:5" ht="12.75">
      <c r="A169" s="36" t="s">
        <v>56</v>
      </c>
      <c r="E169" s="37" t="s">
        <v>1409</v>
      </c>
    </row>
    <row r="170" spans="1:5" ht="102">
      <c r="A170" t="s">
        <v>58</v>
      </c>
      <c r="E170" s="35" t="s">
        <v>1500</v>
      </c>
    </row>
    <row r="171" spans="1:16" ht="25.5">
      <c r="A171" s="25" t="s">
        <v>47</v>
      </c>
      <c r="B171" s="29" t="s">
        <v>60</v>
      </c>
      <c r="C171" s="29" t="s">
        <v>1503</v>
      </c>
      <c r="D171" s="25" t="s">
        <v>70</v>
      </c>
      <c r="E171" s="30" t="s">
        <v>1504</v>
      </c>
      <c r="F171" s="31" t="s">
        <v>72</v>
      </c>
      <c r="G171" s="32">
        <v>6</v>
      </c>
      <c r="H171" s="33">
        <v>0</v>
      </c>
      <c r="I171" s="33">
        <f>ROUND(ROUND(H171,2)*ROUND(G171,3),2)</f>
      </c>
      <c r="J171" s="31" t="s">
        <v>53</v>
      </c>
      <c r="O171">
        <f>(I171*21)/100</f>
      </c>
      <c r="P171" t="s">
        <v>23</v>
      </c>
    </row>
    <row r="172" spans="1:5" ht="12.75">
      <c r="A172" s="34" t="s">
        <v>54</v>
      </c>
      <c r="E172" s="35" t="s">
        <v>70</v>
      </c>
    </row>
    <row r="173" spans="1:5" ht="12.75">
      <c r="A173" s="36" t="s">
        <v>56</v>
      </c>
      <c r="E173" s="37" t="s">
        <v>1409</v>
      </c>
    </row>
    <row r="174" spans="1:5" ht="102">
      <c r="A174" t="s">
        <v>58</v>
      </c>
      <c r="E174" s="35" t="s">
        <v>1500</v>
      </c>
    </row>
    <row r="175" spans="1:16" ht="12.75">
      <c r="A175" s="25" t="s">
        <v>47</v>
      </c>
      <c r="B175" s="29" t="s">
        <v>846</v>
      </c>
      <c r="C175" s="29" t="s">
        <v>1505</v>
      </c>
      <c r="D175" s="25" t="s">
        <v>70</v>
      </c>
      <c r="E175" s="30" t="s">
        <v>1506</v>
      </c>
      <c r="F175" s="31" t="s">
        <v>153</v>
      </c>
      <c r="G175" s="32">
        <v>495</v>
      </c>
      <c r="H175" s="33">
        <v>0</v>
      </c>
      <c r="I175" s="33">
        <f>ROUND(ROUND(H175,2)*ROUND(G175,3),2)</f>
      </c>
      <c r="J175" s="31" t="s">
        <v>53</v>
      </c>
      <c r="O175">
        <f>(I175*21)/100</f>
      </c>
      <c r="P175" t="s">
        <v>23</v>
      </c>
    </row>
    <row r="176" spans="1:5" ht="12.75">
      <c r="A176" s="34" t="s">
        <v>54</v>
      </c>
      <c r="E176" s="35" t="s">
        <v>70</v>
      </c>
    </row>
    <row r="177" spans="1:5" ht="12.75">
      <c r="A177" s="36" t="s">
        <v>56</v>
      </c>
      <c r="E177" s="37" t="s">
        <v>1409</v>
      </c>
    </row>
    <row r="178" spans="1:5" ht="76.5">
      <c r="A178" t="s">
        <v>58</v>
      </c>
      <c r="E178" s="35" t="s">
        <v>1507</v>
      </c>
    </row>
    <row r="179" spans="1:16" ht="12.75">
      <c r="A179" s="25" t="s">
        <v>47</v>
      </c>
      <c r="B179" s="29" t="s">
        <v>173</v>
      </c>
      <c r="C179" s="29" t="s">
        <v>1508</v>
      </c>
      <c r="D179" s="25" t="s">
        <v>70</v>
      </c>
      <c r="E179" s="30" t="s">
        <v>1509</v>
      </c>
      <c r="F179" s="31" t="s">
        <v>72</v>
      </c>
      <c r="G179" s="32">
        <v>16</v>
      </c>
      <c r="H179" s="33">
        <v>0</v>
      </c>
      <c r="I179" s="33">
        <f>ROUND(ROUND(H179,2)*ROUND(G179,3),2)</f>
      </c>
      <c r="J179" s="31" t="s">
        <v>53</v>
      </c>
      <c r="O179">
        <f>(I179*21)/100</f>
      </c>
      <c r="P179" t="s">
        <v>23</v>
      </c>
    </row>
    <row r="180" spans="1:5" ht="12.75">
      <c r="A180" s="34" t="s">
        <v>54</v>
      </c>
      <c r="E180" s="35" t="s">
        <v>70</v>
      </c>
    </row>
    <row r="181" spans="1:5" ht="12.75">
      <c r="A181" s="36" t="s">
        <v>56</v>
      </c>
      <c r="E181" s="37" t="s">
        <v>1409</v>
      </c>
    </row>
    <row r="182" spans="1:5" ht="89.25">
      <c r="A182" t="s">
        <v>58</v>
      </c>
      <c r="E182" s="35" t="s">
        <v>1510</v>
      </c>
    </row>
    <row r="183" spans="1:16" ht="25.5">
      <c r="A183" s="25" t="s">
        <v>47</v>
      </c>
      <c r="B183" s="29" t="s">
        <v>96</v>
      </c>
      <c r="C183" s="29" t="s">
        <v>1511</v>
      </c>
      <c r="D183" s="25" t="s">
        <v>70</v>
      </c>
      <c r="E183" s="30" t="s">
        <v>1512</v>
      </c>
      <c r="F183" s="31" t="s">
        <v>72</v>
      </c>
      <c r="G183" s="32">
        <v>4</v>
      </c>
      <c r="H183" s="33">
        <v>0</v>
      </c>
      <c r="I183" s="33">
        <f>ROUND(ROUND(H183,2)*ROUND(G183,3),2)</f>
      </c>
      <c r="J183" s="31" t="s">
        <v>53</v>
      </c>
      <c r="O183">
        <f>(I183*21)/100</f>
      </c>
      <c r="P183" t="s">
        <v>23</v>
      </c>
    </row>
    <row r="184" spans="1:5" ht="12.75">
      <c r="A184" s="34" t="s">
        <v>54</v>
      </c>
      <c r="E184" s="35" t="s">
        <v>70</v>
      </c>
    </row>
    <row r="185" spans="1:5" ht="12.75">
      <c r="A185" s="36" t="s">
        <v>56</v>
      </c>
      <c r="E185" s="37" t="s">
        <v>1409</v>
      </c>
    </row>
    <row r="186" spans="1:5" ht="114.75">
      <c r="A186" t="s">
        <v>58</v>
      </c>
      <c r="E186" s="35" t="s">
        <v>1513</v>
      </c>
    </row>
    <row r="187" spans="1:16" ht="12.75">
      <c r="A187" s="25" t="s">
        <v>47</v>
      </c>
      <c r="B187" s="29" t="s">
        <v>117</v>
      </c>
      <c r="C187" s="29" t="s">
        <v>1514</v>
      </c>
      <c r="D187" s="25" t="s">
        <v>70</v>
      </c>
      <c r="E187" s="30" t="s">
        <v>1515</v>
      </c>
      <c r="F187" s="31" t="s">
        <v>72</v>
      </c>
      <c r="G187" s="32">
        <v>6</v>
      </c>
      <c r="H187" s="33">
        <v>0</v>
      </c>
      <c r="I187" s="33">
        <f>ROUND(ROUND(H187,2)*ROUND(G187,3),2)</f>
      </c>
      <c r="J187" s="31" t="s">
        <v>53</v>
      </c>
      <c r="O187">
        <f>(I187*21)/100</f>
      </c>
      <c r="P187" t="s">
        <v>23</v>
      </c>
    </row>
    <row r="188" spans="1:5" ht="12.75">
      <c r="A188" s="34" t="s">
        <v>54</v>
      </c>
      <c r="E188" s="35" t="s">
        <v>70</v>
      </c>
    </row>
    <row r="189" spans="1:5" ht="12.75">
      <c r="A189" s="36" t="s">
        <v>56</v>
      </c>
      <c r="E189" s="37" t="s">
        <v>1409</v>
      </c>
    </row>
    <row r="190" spans="1:5" ht="89.25">
      <c r="A190" t="s">
        <v>58</v>
      </c>
      <c r="E190" s="35" t="s">
        <v>1516</v>
      </c>
    </row>
    <row r="191" spans="1:16" ht="12.75">
      <c r="A191" s="25" t="s">
        <v>47</v>
      </c>
      <c r="B191" s="29" t="s">
        <v>64</v>
      </c>
      <c r="C191" s="29" t="s">
        <v>1517</v>
      </c>
      <c r="D191" s="25" t="s">
        <v>70</v>
      </c>
      <c r="E191" s="30" t="s">
        <v>1518</v>
      </c>
      <c r="F191" s="31" t="s">
        <v>1519</v>
      </c>
      <c r="G191" s="32">
        <v>30</v>
      </c>
      <c r="H191" s="33">
        <v>0</v>
      </c>
      <c r="I191" s="33">
        <f>ROUND(ROUND(H191,2)*ROUND(G191,3),2)</f>
      </c>
      <c r="J191" s="31" t="s">
        <v>53</v>
      </c>
      <c r="O191">
        <f>(I191*21)/100</f>
      </c>
      <c r="P191" t="s">
        <v>23</v>
      </c>
    </row>
    <row r="192" spans="1:5" ht="12.75">
      <c r="A192" s="34" t="s">
        <v>54</v>
      </c>
      <c r="E192" s="35" t="s">
        <v>70</v>
      </c>
    </row>
    <row r="193" spans="1:5" ht="12.75">
      <c r="A193" s="36" t="s">
        <v>56</v>
      </c>
      <c r="E193" s="37" t="s">
        <v>1409</v>
      </c>
    </row>
    <row r="194" spans="1:5" ht="127.5">
      <c r="A194" t="s">
        <v>58</v>
      </c>
      <c r="E194" s="35" t="s">
        <v>1520</v>
      </c>
    </row>
    <row r="195" spans="1:16" ht="25.5">
      <c r="A195" s="25" t="s">
        <v>47</v>
      </c>
      <c r="B195" s="29" t="s">
        <v>614</v>
      </c>
      <c r="C195" s="29" t="s">
        <v>1521</v>
      </c>
      <c r="D195" s="25" t="s">
        <v>70</v>
      </c>
      <c r="E195" s="30" t="s">
        <v>1522</v>
      </c>
      <c r="F195" s="31" t="s">
        <v>72</v>
      </c>
      <c r="G195" s="32">
        <v>1</v>
      </c>
      <c r="H195" s="33">
        <v>0</v>
      </c>
      <c r="I195" s="33">
        <f>ROUND(ROUND(H195,2)*ROUND(G195,3),2)</f>
      </c>
      <c r="J195" s="31" t="s">
        <v>53</v>
      </c>
      <c r="O195">
        <f>(I195*21)/100</f>
      </c>
      <c r="P195" t="s">
        <v>23</v>
      </c>
    </row>
    <row r="196" spans="1:5" ht="12.75">
      <c r="A196" s="34" t="s">
        <v>54</v>
      </c>
      <c r="E196" s="35" t="s">
        <v>70</v>
      </c>
    </row>
    <row r="197" spans="1:5" ht="12.75">
      <c r="A197" s="36" t="s">
        <v>56</v>
      </c>
      <c r="E197" s="37" t="s">
        <v>70</v>
      </c>
    </row>
    <row r="198" spans="1:5" ht="102">
      <c r="A198" t="s">
        <v>58</v>
      </c>
      <c r="E198" s="35" t="s">
        <v>1523</v>
      </c>
    </row>
    <row r="199" spans="1:16" ht="12.75">
      <c r="A199" s="25" t="s">
        <v>47</v>
      </c>
      <c r="B199" s="29" t="s">
        <v>137</v>
      </c>
      <c r="C199" s="29" t="s">
        <v>1524</v>
      </c>
      <c r="D199" s="25" t="s">
        <v>70</v>
      </c>
      <c r="E199" s="30" t="s">
        <v>1525</v>
      </c>
      <c r="F199" s="31" t="s">
        <v>72</v>
      </c>
      <c r="G199" s="32">
        <v>5</v>
      </c>
      <c r="H199" s="33">
        <v>0</v>
      </c>
      <c r="I199" s="33">
        <f>ROUND(ROUND(H199,2)*ROUND(G199,3),2)</f>
      </c>
      <c r="J199" s="31" t="s">
        <v>53</v>
      </c>
      <c r="O199">
        <f>(I199*21)/100</f>
      </c>
      <c r="P199" t="s">
        <v>23</v>
      </c>
    </row>
    <row r="200" spans="1:5" ht="12.75">
      <c r="A200" s="34" t="s">
        <v>54</v>
      </c>
      <c r="E200" s="35" t="s">
        <v>70</v>
      </c>
    </row>
    <row r="201" spans="1:5" ht="12.75">
      <c r="A201" s="36" t="s">
        <v>56</v>
      </c>
      <c r="E201" s="37" t="s">
        <v>1409</v>
      </c>
    </row>
    <row r="202" spans="1:5" ht="76.5">
      <c r="A202" t="s">
        <v>58</v>
      </c>
      <c r="E202" s="35" t="s">
        <v>1526</v>
      </c>
    </row>
    <row r="203" spans="1:16" ht="12.75">
      <c r="A203" s="25" t="s">
        <v>47</v>
      </c>
      <c r="B203" s="29" t="s">
        <v>596</v>
      </c>
      <c r="C203" s="29" t="s">
        <v>1527</v>
      </c>
      <c r="D203" s="25" t="s">
        <v>70</v>
      </c>
      <c r="E203" s="30" t="s">
        <v>1528</v>
      </c>
      <c r="F203" s="31" t="s">
        <v>72</v>
      </c>
      <c r="G203" s="32">
        <v>2</v>
      </c>
      <c r="H203" s="33">
        <v>0</v>
      </c>
      <c r="I203" s="33">
        <f>ROUND(ROUND(H203,2)*ROUND(G203,3),2)</f>
      </c>
      <c r="J203" s="31" t="s">
        <v>53</v>
      </c>
      <c r="O203">
        <f>(I203*21)/100</f>
      </c>
      <c r="P203" t="s">
        <v>23</v>
      </c>
    </row>
    <row r="204" spans="1:5" ht="12.75">
      <c r="A204" s="34" t="s">
        <v>54</v>
      </c>
      <c r="E204" s="35" t="s">
        <v>70</v>
      </c>
    </row>
    <row r="205" spans="1:5" ht="12.75">
      <c r="A205" s="36" t="s">
        <v>56</v>
      </c>
      <c r="E205" s="37" t="s">
        <v>1409</v>
      </c>
    </row>
    <row r="206" spans="1:5" ht="76.5">
      <c r="A206" t="s">
        <v>58</v>
      </c>
      <c r="E206" s="35" t="s">
        <v>1529</v>
      </c>
    </row>
    <row r="207" spans="1:16" ht="12.75">
      <c r="A207" s="25" t="s">
        <v>47</v>
      </c>
      <c r="B207" s="29" t="s">
        <v>112</v>
      </c>
      <c r="C207" s="29" t="s">
        <v>1530</v>
      </c>
      <c r="D207" s="25" t="s">
        <v>70</v>
      </c>
      <c r="E207" s="30" t="s">
        <v>1531</v>
      </c>
      <c r="F207" s="31" t="s">
        <v>187</v>
      </c>
      <c r="G207" s="32">
        <v>80</v>
      </c>
      <c r="H207" s="33">
        <v>0</v>
      </c>
      <c r="I207" s="33">
        <f>ROUND(ROUND(H207,2)*ROUND(G207,3),2)</f>
      </c>
      <c r="J207" s="31" t="s">
        <v>53</v>
      </c>
      <c r="O207">
        <f>(I207*21)/100</f>
      </c>
      <c r="P207" t="s">
        <v>23</v>
      </c>
    </row>
    <row r="208" spans="1:5" ht="12.75">
      <c r="A208" s="34" t="s">
        <v>54</v>
      </c>
      <c r="E208" s="35" t="s">
        <v>70</v>
      </c>
    </row>
    <row r="209" spans="1:5" ht="12.75">
      <c r="A209" s="36" t="s">
        <v>56</v>
      </c>
      <c r="E209" s="37" t="s">
        <v>1409</v>
      </c>
    </row>
    <row r="210" spans="1:5" ht="89.25">
      <c r="A210" t="s">
        <v>58</v>
      </c>
      <c r="E210" s="35" t="s">
        <v>1532</v>
      </c>
    </row>
    <row r="211" spans="1:16" ht="12.75">
      <c r="A211" s="25" t="s">
        <v>47</v>
      </c>
      <c r="B211" s="29" t="s">
        <v>122</v>
      </c>
      <c r="C211" s="29" t="s">
        <v>1533</v>
      </c>
      <c r="D211" s="25" t="s">
        <v>70</v>
      </c>
      <c r="E211" s="30" t="s">
        <v>1534</v>
      </c>
      <c r="F211" s="31" t="s">
        <v>72</v>
      </c>
      <c r="G211" s="32">
        <v>48</v>
      </c>
      <c r="H211" s="33">
        <v>0</v>
      </c>
      <c r="I211" s="33">
        <f>ROUND(ROUND(H211,2)*ROUND(G211,3),2)</f>
      </c>
      <c r="J211" s="31" t="s">
        <v>53</v>
      </c>
      <c r="O211">
        <f>(I211*21)/100</f>
      </c>
      <c r="P211" t="s">
        <v>23</v>
      </c>
    </row>
    <row r="212" spans="1:5" ht="12.75">
      <c r="A212" s="34" t="s">
        <v>54</v>
      </c>
      <c r="E212" s="35" t="s">
        <v>70</v>
      </c>
    </row>
    <row r="213" spans="1:5" ht="12.75">
      <c r="A213" s="36" t="s">
        <v>56</v>
      </c>
      <c r="E213" s="37" t="s">
        <v>1409</v>
      </c>
    </row>
    <row r="214" spans="1:5" ht="102">
      <c r="A214" t="s">
        <v>58</v>
      </c>
      <c r="E214" s="35" t="s">
        <v>1535</v>
      </c>
    </row>
    <row r="215" spans="1:18" ht="12.75" customHeight="1">
      <c r="A215" s="6" t="s">
        <v>45</v>
      </c>
      <c r="B215" s="6"/>
      <c r="C215" s="39" t="s">
        <v>674</v>
      </c>
      <c r="D215" s="6"/>
      <c r="E215" s="27" t="s">
        <v>675</v>
      </c>
      <c r="F215" s="6"/>
      <c r="G215" s="6"/>
      <c r="H215" s="6"/>
      <c r="I215" s="40">
        <f>0+Q215</f>
      </c>
      <c r="J215" s="6"/>
      <c r="O215">
        <f>0+R215</f>
      </c>
      <c r="Q215">
        <f>0+I216</f>
      </c>
      <c r="R215">
        <f>0+O216</f>
      </c>
    </row>
    <row r="216" spans="1:16" ht="12.75">
      <c r="A216" s="25" t="s">
        <v>47</v>
      </c>
      <c r="B216" s="29" t="s">
        <v>127</v>
      </c>
      <c r="C216" s="29" t="s">
        <v>1536</v>
      </c>
      <c r="D216" s="25" t="s">
        <v>70</v>
      </c>
      <c r="E216" s="30" t="s">
        <v>1537</v>
      </c>
      <c r="F216" s="31" t="s">
        <v>153</v>
      </c>
      <c r="G216" s="32">
        <v>6</v>
      </c>
      <c r="H216" s="33">
        <v>0</v>
      </c>
      <c r="I216" s="33">
        <f>ROUND(ROUND(H216,2)*ROUND(G216,3),2)</f>
      </c>
      <c r="J216" s="31" t="s">
        <v>53</v>
      </c>
      <c r="O216">
        <f>(I216*21)/100</f>
      </c>
      <c r="P216" t="s">
        <v>23</v>
      </c>
    </row>
    <row r="217" spans="1:5" ht="12.75">
      <c r="A217" s="34" t="s">
        <v>54</v>
      </c>
      <c r="E217" s="35" t="s">
        <v>70</v>
      </c>
    </row>
    <row r="218" spans="1:5" ht="12.75">
      <c r="A218" s="36" t="s">
        <v>56</v>
      </c>
      <c r="E218" s="37" t="s">
        <v>1409</v>
      </c>
    </row>
    <row r="219" spans="1:5" ht="242.25">
      <c r="A219" t="s">
        <v>58</v>
      </c>
      <c r="E219" s="35" t="s">
        <v>1538</v>
      </c>
    </row>
    <row r="220" spans="1:18" ht="12.75" customHeight="1">
      <c r="A220" s="6" t="s">
        <v>45</v>
      </c>
      <c r="B220" s="6"/>
      <c r="C220" s="39" t="s">
        <v>699</v>
      </c>
      <c r="D220" s="6"/>
      <c r="E220" s="27" t="s">
        <v>1336</v>
      </c>
      <c r="F220" s="6"/>
      <c r="G220" s="6"/>
      <c r="H220" s="6"/>
      <c r="I220" s="40">
        <f>0+Q220</f>
      </c>
      <c r="J220" s="6"/>
      <c r="O220">
        <f>0+R220</f>
      </c>
      <c r="Q220">
        <f>0+I221</f>
      </c>
      <c r="R220">
        <f>0+O221</f>
      </c>
    </row>
    <row r="221" spans="1:16" ht="12.75">
      <c r="A221" s="25" t="s">
        <v>47</v>
      </c>
      <c r="B221" s="29" t="s">
        <v>373</v>
      </c>
      <c r="C221" s="29" t="s">
        <v>1539</v>
      </c>
      <c r="D221" s="25" t="s">
        <v>70</v>
      </c>
      <c r="E221" s="30" t="s">
        <v>1540</v>
      </c>
      <c r="F221" s="31" t="s">
        <v>99</v>
      </c>
      <c r="G221" s="32">
        <v>7</v>
      </c>
      <c r="H221" s="33">
        <v>0</v>
      </c>
      <c r="I221" s="33">
        <f>ROUND(ROUND(H221,2)*ROUND(G221,3),2)</f>
      </c>
      <c r="J221" s="31" t="s">
        <v>53</v>
      </c>
      <c r="O221">
        <f>(I221*21)/100</f>
      </c>
      <c r="P221" t="s">
        <v>23</v>
      </c>
    </row>
    <row r="222" spans="1:5" ht="12.75">
      <c r="A222" s="34" t="s">
        <v>54</v>
      </c>
      <c r="E222" s="35" t="s">
        <v>70</v>
      </c>
    </row>
    <row r="223" spans="1:5" ht="12.75">
      <c r="A223" s="36" t="s">
        <v>56</v>
      </c>
      <c r="E223" s="37" t="s">
        <v>1409</v>
      </c>
    </row>
    <row r="224" spans="1:5" ht="102">
      <c r="A224" t="s">
        <v>58</v>
      </c>
      <c r="E224" s="35" t="s">
        <v>1541</v>
      </c>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R235"/>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11</v>
      </c>
      <c r="B1" s="1"/>
      <c r="C1" s="1"/>
      <c r="D1" s="1"/>
      <c r="E1" s="1" t="s">
        <v>0</v>
      </c>
      <c r="F1" s="1"/>
      <c r="G1" s="1"/>
      <c r="H1" s="1"/>
      <c r="I1" s="1"/>
      <c r="J1" s="1"/>
      <c r="P1" t="s">
        <v>22</v>
      </c>
    </row>
    <row r="2" spans="2:16" ht="25" customHeight="1">
      <c r="B2" s="1"/>
      <c r="C2" s="1"/>
      <c r="D2" s="1"/>
      <c r="E2" s="2" t="s">
        <v>13</v>
      </c>
      <c r="F2" s="1"/>
      <c r="G2" s="1"/>
      <c r="H2" s="6"/>
      <c r="I2" s="6"/>
      <c r="J2" s="1"/>
      <c r="O2">
        <f>0+O8+O73+O82+O87+O92+O109+O142+O151+O160+O165+O170+O175+O188+O205+O210+O215</f>
      </c>
      <c r="P2" t="s">
        <v>22</v>
      </c>
    </row>
    <row r="3" spans="1:16" ht="15" customHeight="1">
      <c r="A3" t="s">
        <v>12</v>
      </c>
      <c r="B3" s="12" t="s">
        <v>14</v>
      </c>
      <c r="C3" s="13" t="s">
        <v>15</v>
      </c>
      <c r="D3" s="1"/>
      <c r="E3" s="14" t="s">
        <v>16</v>
      </c>
      <c r="F3" s="1"/>
      <c r="G3" s="9"/>
      <c r="H3" s="8" t="s">
        <v>1551</v>
      </c>
      <c r="I3" s="41">
        <f>0+I8+I73+I82+I87+I92+I109+I142+I151+I160+I165+I170+I175+I188+I205+I210+I215</f>
      </c>
      <c r="J3" s="10"/>
      <c r="O3" t="s">
        <v>19</v>
      </c>
      <c r="P3" t="s">
        <v>23</v>
      </c>
    </row>
    <row r="4" spans="1:16" ht="15" customHeight="1">
      <c r="A4" t="s">
        <v>17</v>
      </c>
      <c r="B4" s="16" t="s">
        <v>18</v>
      </c>
      <c r="C4" s="17" t="s">
        <v>1551</v>
      </c>
      <c r="D4" s="6"/>
      <c r="E4" s="18" t="s">
        <v>1552</v>
      </c>
      <c r="F4" s="6"/>
      <c r="G4" s="6"/>
      <c r="H4" s="19"/>
      <c r="I4" s="19"/>
      <c r="J4" s="6"/>
      <c r="O4" t="s">
        <v>20</v>
      </c>
      <c r="P4" t="s">
        <v>23</v>
      </c>
    </row>
    <row r="5" spans="1:16" ht="12.75" customHeight="1">
      <c r="A5" s="15" t="s">
        <v>26</v>
      </c>
      <c r="B5" s="15" t="s">
        <v>28</v>
      </c>
      <c r="C5" s="15" t="s">
        <v>30</v>
      </c>
      <c r="D5" s="15" t="s">
        <v>31</v>
      </c>
      <c r="E5" s="15" t="s">
        <v>32</v>
      </c>
      <c r="F5" s="15" t="s">
        <v>34</v>
      </c>
      <c r="G5" s="15" t="s">
        <v>36</v>
      </c>
      <c r="H5" s="15" t="s">
        <v>38</v>
      </c>
      <c r="I5" s="15"/>
      <c r="J5" s="15" t="s">
        <v>43</v>
      </c>
      <c r="O5" t="s">
        <v>21</v>
      </c>
      <c r="P5" t="s">
        <v>23</v>
      </c>
    </row>
    <row r="6" spans="1:10" ht="12.75" customHeight="1">
      <c r="A6" s="15"/>
      <c r="B6" s="15"/>
      <c r="C6" s="15"/>
      <c r="D6" s="15"/>
      <c r="E6" s="15"/>
      <c r="F6" s="15"/>
      <c r="G6" s="15"/>
      <c r="H6" s="15" t="s">
        <v>39</v>
      </c>
      <c r="I6" s="15" t="s">
        <v>41</v>
      </c>
      <c r="J6" s="15"/>
    </row>
    <row r="7" spans="1:10" ht="12.75" customHeight="1">
      <c r="A7" s="15" t="s">
        <v>27</v>
      </c>
      <c r="B7" s="15" t="s">
        <v>29</v>
      </c>
      <c r="C7" s="15" t="s">
        <v>23</v>
      </c>
      <c r="D7" s="15" t="s">
        <v>22</v>
      </c>
      <c r="E7" s="15" t="s">
        <v>33</v>
      </c>
      <c r="F7" s="15" t="s">
        <v>35</v>
      </c>
      <c r="G7" s="15" t="s">
        <v>37</v>
      </c>
      <c r="H7" s="15" t="s">
        <v>40</v>
      </c>
      <c r="I7" s="15" t="s">
        <v>42</v>
      </c>
      <c r="J7" s="15" t="s">
        <v>44</v>
      </c>
    </row>
    <row r="8" spans="1:18" ht="12.75" customHeight="1">
      <c r="A8" s="19" t="s">
        <v>45</v>
      </c>
      <c r="B8" s="19"/>
      <c r="C8" s="26" t="s">
        <v>70</v>
      </c>
      <c r="D8" s="19"/>
      <c r="E8" s="27" t="s">
        <v>1187</v>
      </c>
      <c r="F8" s="19"/>
      <c r="G8" s="19"/>
      <c r="H8" s="19"/>
      <c r="I8" s="28">
        <f>0+Q8</f>
      </c>
      <c r="J8" s="19"/>
      <c r="O8">
        <f>0+R8</f>
      </c>
      <c r="Q8">
        <f>0+I9+I13+I17+I21+I25+I29+I33+I37+I41+I45+I49+I53+I57+I61+I65+I69</f>
      </c>
      <c r="R8">
        <f>0+O9+O13+O17+O21+O25+O29+O33+O37+O41+O45+O49+O53+O57+O61+O65+O69</f>
      </c>
    </row>
    <row r="9" spans="1:16" ht="12.75">
      <c r="A9" s="25" t="s">
        <v>47</v>
      </c>
      <c r="B9" s="29" t="s">
        <v>226</v>
      </c>
      <c r="C9" s="29" t="s">
        <v>1553</v>
      </c>
      <c r="D9" s="25" t="s">
        <v>70</v>
      </c>
      <c r="E9" s="30" t="s">
        <v>1554</v>
      </c>
      <c r="F9" s="31" t="s">
        <v>72</v>
      </c>
      <c r="G9" s="32">
        <v>2</v>
      </c>
      <c r="H9" s="33">
        <v>0</v>
      </c>
      <c r="I9" s="33">
        <f>ROUND(ROUND(H9,2)*ROUND(G9,3),2)</f>
      </c>
      <c r="J9" s="31"/>
      <c r="O9">
        <f>(I9*21)/100</f>
      </c>
      <c r="P9" t="s">
        <v>23</v>
      </c>
    </row>
    <row r="10" spans="1:5" ht="25.5">
      <c r="A10" s="34" t="s">
        <v>54</v>
      </c>
      <c r="E10" s="35" t="s">
        <v>1301</v>
      </c>
    </row>
    <row r="11" spans="1:5" ht="12.75">
      <c r="A11" s="36" t="s">
        <v>56</v>
      </c>
      <c r="E11" s="37" t="s">
        <v>95</v>
      </c>
    </row>
    <row r="12" spans="1:5" ht="89.25">
      <c r="A12" t="s">
        <v>58</v>
      </c>
      <c r="E12" s="35" t="s">
        <v>1555</v>
      </c>
    </row>
    <row r="13" spans="1:16" ht="12.75">
      <c r="A13" s="25" t="s">
        <v>47</v>
      </c>
      <c r="B13" s="29" t="s">
        <v>184</v>
      </c>
      <c r="C13" s="29" t="s">
        <v>1556</v>
      </c>
      <c r="D13" s="25" t="s">
        <v>70</v>
      </c>
      <c r="E13" s="30" t="s">
        <v>1557</v>
      </c>
      <c r="F13" s="31" t="s">
        <v>153</v>
      </c>
      <c r="G13" s="32">
        <v>114</v>
      </c>
      <c r="H13" s="33">
        <v>0</v>
      </c>
      <c r="I13" s="33">
        <f>ROUND(ROUND(H13,2)*ROUND(G13,3),2)</f>
      </c>
      <c r="J13" s="31"/>
      <c r="O13">
        <f>(I13*21)/100</f>
      </c>
      <c r="P13" t="s">
        <v>23</v>
      </c>
    </row>
    <row r="14" spans="1:5" ht="25.5">
      <c r="A14" s="34" t="s">
        <v>54</v>
      </c>
      <c r="E14" s="35" t="s">
        <v>1558</v>
      </c>
    </row>
    <row r="15" spans="1:5" ht="12.75">
      <c r="A15" s="36" t="s">
        <v>56</v>
      </c>
      <c r="E15" s="37" t="s">
        <v>1559</v>
      </c>
    </row>
    <row r="16" spans="1:5" ht="12.75">
      <c r="A16" t="s">
        <v>58</v>
      </c>
      <c r="E16" s="35" t="s">
        <v>1560</v>
      </c>
    </row>
    <row r="17" spans="1:16" ht="12.75">
      <c r="A17" s="25" t="s">
        <v>47</v>
      </c>
      <c r="B17" s="29" t="s">
        <v>373</v>
      </c>
      <c r="C17" s="29" t="s">
        <v>1561</v>
      </c>
      <c r="D17" s="25" t="s">
        <v>70</v>
      </c>
      <c r="E17" s="30" t="s">
        <v>1562</v>
      </c>
      <c r="F17" s="31" t="s">
        <v>72</v>
      </c>
      <c r="G17" s="32">
        <v>2</v>
      </c>
      <c r="H17" s="33">
        <v>0</v>
      </c>
      <c r="I17" s="33">
        <f>ROUND(ROUND(H17,2)*ROUND(G17,3),2)</f>
      </c>
      <c r="J17" s="31"/>
      <c r="O17">
        <f>(I17*21)/100</f>
      </c>
      <c r="P17" t="s">
        <v>23</v>
      </c>
    </row>
    <row r="18" spans="1:5" ht="25.5">
      <c r="A18" s="34" t="s">
        <v>54</v>
      </c>
      <c r="E18" s="35" t="s">
        <v>1563</v>
      </c>
    </row>
    <row r="19" spans="1:5" ht="12.75">
      <c r="A19" s="36" t="s">
        <v>56</v>
      </c>
      <c r="E19" s="37" t="s">
        <v>95</v>
      </c>
    </row>
    <row r="20" spans="1:5" ht="12.75">
      <c r="A20" t="s">
        <v>58</v>
      </c>
      <c r="E20" s="35" t="s">
        <v>70</v>
      </c>
    </row>
    <row r="21" spans="1:16" ht="12.75">
      <c r="A21" s="25" t="s">
        <v>47</v>
      </c>
      <c r="B21" s="29" t="s">
        <v>60</v>
      </c>
      <c r="C21" s="29" t="s">
        <v>1564</v>
      </c>
      <c r="D21" s="25" t="s">
        <v>70</v>
      </c>
      <c r="E21" s="30" t="s">
        <v>1565</v>
      </c>
      <c r="F21" s="31" t="s">
        <v>72</v>
      </c>
      <c r="G21" s="32">
        <v>10.5</v>
      </c>
      <c r="H21" s="33">
        <v>0</v>
      </c>
      <c r="I21" s="33">
        <f>ROUND(ROUND(H21,2)*ROUND(G21,3),2)</f>
      </c>
      <c r="J21" s="31"/>
      <c r="O21">
        <f>(I21*21)/100</f>
      </c>
      <c r="P21" t="s">
        <v>23</v>
      </c>
    </row>
    <row r="22" spans="1:5" ht="38.25">
      <c r="A22" s="34" t="s">
        <v>54</v>
      </c>
      <c r="E22" s="35" t="s">
        <v>1566</v>
      </c>
    </row>
    <row r="23" spans="1:5" ht="12.75">
      <c r="A23" s="36" t="s">
        <v>56</v>
      </c>
      <c r="E23" s="37" t="s">
        <v>1567</v>
      </c>
    </row>
    <row r="24" spans="1:5" ht="12.75">
      <c r="A24" t="s">
        <v>58</v>
      </c>
      <c r="E24" s="35" t="s">
        <v>1568</v>
      </c>
    </row>
    <row r="25" spans="1:16" ht="12.75">
      <c r="A25" s="25" t="s">
        <v>47</v>
      </c>
      <c r="B25" s="29" t="s">
        <v>846</v>
      </c>
      <c r="C25" s="29" t="s">
        <v>1569</v>
      </c>
      <c r="D25" s="25" t="s">
        <v>70</v>
      </c>
      <c r="E25" s="30" t="s">
        <v>1570</v>
      </c>
      <c r="F25" s="31" t="s">
        <v>72</v>
      </c>
      <c r="G25" s="32">
        <v>3</v>
      </c>
      <c r="H25" s="33">
        <v>0</v>
      </c>
      <c r="I25" s="33">
        <f>ROUND(ROUND(H25,2)*ROUND(G25,3),2)</f>
      </c>
      <c r="J25" s="31"/>
      <c r="O25">
        <f>(I25*21)/100</f>
      </c>
      <c r="P25" t="s">
        <v>23</v>
      </c>
    </row>
    <row r="26" spans="1:5" ht="25.5">
      <c r="A26" s="34" t="s">
        <v>54</v>
      </c>
      <c r="E26" s="35" t="s">
        <v>1324</v>
      </c>
    </row>
    <row r="27" spans="1:5" ht="12.75">
      <c r="A27" s="36" t="s">
        <v>56</v>
      </c>
      <c r="E27" s="37" t="s">
        <v>698</v>
      </c>
    </row>
    <row r="28" spans="1:5" ht="12.75">
      <c r="A28" t="s">
        <v>58</v>
      </c>
      <c r="E28" s="35" t="s">
        <v>1571</v>
      </c>
    </row>
    <row r="29" spans="1:16" ht="12.75">
      <c r="A29" s="25" t="s">
        <v>47</v>
      </c>
      <c r="B29" s="29" t="s">
        <v>596</v>
      </c>
      <c r="C29" s="29" t="s">
        <v>1572</v>
      </c>
      <c r="D29" s="25" t="s">
        <v>70</v>
      </c>
      <c r="E29" s="30" t="s">
        <v>1573</v>
      </c>
      <c r="F29" s="31" t="s">
        <v>153</v>
      </c>
      <c r="G29" s="32">
        <v>63.8</v>
      </c>
      <c r="H29" s="33">
        <v>0</v>
      </c>
      <c r="I29" s="33">
        <f>ROUND(ROUND(H29,2)*ROUND(G29,3),2)</f>
      </c>
      <c r="J29" s="31"/>
      <c r="O29">
        <f>(I29*21)/100</f>
      </c>
      <c r="P29" t="s">
        <v>23</v>
      </c>
    </row>
    <row r="30" spans="1:5" ht="38.25">
      <c r="A30" s="34" t="s">
        <v>54</v>
      </c>
      <c r="E30" s="35" t="s">
        <v>1574</v>
      </c>
    </row>
    <row r="31" spans="1:5" ht="12.75">
      <c r="A31" s="36" t="s">
        <v>56</v>
      </c>
      <c r="E31" s="37" t="s">
        <v>1575</v>
      </c>
    </row>
    <row r="32" spans="1:5" ht="12.75">
      <c r="A32" t="s">
        <v>58</v>
      </c>
      <c r="E32" s="35" t="s">
        <v>1576</v>
      </c>
    </row>
    <row r="33" spans="1:16" ht="12.75">
      <c r="A33" s="25" t="s">
        <v>47</v>
      </c>
      <c r="B33" s="29" t="s">
        <v>137</v>
      </c>
      <c r="C33" s="29" t="s">
        <v>1577</v>
      </c>
      <c r="D33" s="25" t="s">
        <v>70</v>
      </c>
      <c r="E33" s="30" t="s">
        <v>1578</v>
      </c>
      <c r="F33" s="31" t="s">
        <v>153</v>
      </c>
      <c r="G33" s="32">
        <v>19.8</v>
      </c>
      <c r="H33" s="33">
        <v>0</v>
      </c>
      <c r="I33" s="33">
        <f>ROUND(ROUND(H33,2)*ROUND(G33,3),2)</f>
      </c>
      <c r="J33" s="31"/>
      <c r="O33">
        <f>(I33*21)/100</f>
      </c>
      <c r="P33" t="s">
        <v>23</v>
      </c>
    </row>
    <row r="34" spans="1:5" ht="38.25">
      <c r="A34" s="34" t="s">
        <v>54</v>
      </c>
      <c r="E34" s="35" t="s">
        <v>1579</v>
      </c>
    </row>
    <row r="35" spans="1:5" ht="12.75">
      <c r="A35" s="36" t="s">
        <v>56</v>
      </c>
      <c r="E35" s="37" t="s">
        <v>1580</v>
      </c>
    </row>
    <row r="36" spans="1:5" ht="12.75">
      <c r="A36" t="s">
        <v>58</v>
      </c>
      <c r="E36" s="35" t="s">
        <v>1581</v>
      </c>
    </row>
    <row r="37" spans="1:16" ht="12.75">
      <c r="A37" s="25" t="s">
        <v>47</v>
      </c>
      <c r="B37" s="29" t="s">
        <v>337</v>
      </c>
      <c r="C37" s="29" t="s">
        <v>1582</v>
      </c>
      <c r="D37" s="25" t="s">
        <v>70</v>
      </c>
      <c r="E37" s="30" t="s">
        <v>1583</v>
      </c>
      <c r="F37" s="31" t="s">
        <v>72</v>
      </c>
      <c r="G37" s="32">
        <v>14</v>
      </c>
      <c r="H37" s="33">
        <v>0</v>
      </c>
      <c r="I37" s="33">
        <f>ROUND(ROUND(H37,2)*ROUND(G37,3),2)</f>
      </c>
      <c r="J37" s="31"/>
      <c r="O37">
        <f>(I37*21)/100</f>
      </c>
      <c r="P37" t="s">
        <v>23</v>
      </c>
    </row>
    <row r="38" spans="1:5" ht="25.5">
      <c r="A38" s="34" t="s">
        <v>54</v>
      </c>
      <c r="E38" s="35" t="s">
        <v>1584</v>
      </c>
    </row>
    <row r="39" spans="1:5" ht="12.75">
      <c r="A39" s="36" t="s">
        <v>56</v>
      </c>
      <c r="E39" s="37" t="s">
        <v>1585</v>
      </c>
    </row>
    <row r="40" spans="1:5" ht="12.75">
      <c r="A40" t="s">
        <v>58</v>
      </c>
      <c r="E40" s="35" t="s">
        <v>1586</v>
      </c>
    </row>
    <row r="41" spans="1:16" ht="12.75">
      <c r="A41" s="25" t="s">
        <v>47</v>
      </c>
      <c r="B41" s="29" t="s">
        <v>173</v>
      </c>
      <c r="C41" s="29" t="s">
        <v>1587</v>
      </c>
      <c r="D41" s="25" t="s">
        <v>70</v>
      </c>
      <c r="E41" s="30" t="s">
        <v>1588</v>
      </c>
      <c r="F41" s="31" t="s">
        <v>72</v>
      </c>
      <c r="G41" s="32">
        <v>3</v>
      </c>
      <c r="H41" s="33">
        <v>0</v>
      </c>
      <c r="I41" s="33">
        <f>ROUND(ROUND(H41,2)*ROUND(G41,3),2)</f>
      </c>
      <c r="J41" s="31"/>
      <c r="O41">
        <f>(I41*21)/100</f>
      </c>
      <c r="P41" t="s">
        <v>23</v>
      </c>
    </row>
    <row r="42" spans="1:5" ht="25.5">
      <c r="A42" s="34" t="s">
        <v>54</v>
      </c>
      <c r="E42" s="35" t="s">
        <v>1324</v>
      </c>
    </row>
    <row r="43" spans="1:5" ht="12.75">
      <c r="A43" s="36" t="s">
        <v>56</v>
      </c>
      <c r="E43" s="37" t="s">
        <v>698</v>
      </c>
    </row>
    <row r="44" spans="1:5" ht="51">
      <c r="A44" t="s">
        <v>58</v>
      </c>
      <c r="E44" s="35" t="s">
        <v>1589</v>
      </c>
    </row>
    <row r="45" spans="1:16" ht="12.75">
      <c r="A45" s="25" t="s">
        <v>47</v>
      </c>
      <c r="B45" s="29" t="s">
        <v>96</v>
      </c>
      <c r="C45" s="29" t="s">
        <v>1590</v>
      </c>
      <c r="D45" s="25" t="s">
        <v>70</v>
      </c>
      <c r="E45" s="30" t="s">
        <v>1591</v>
      </c>
      <c r="F45" s="31" t="s">
        <v>72</v>
      </c>
      <c r="G45" s="32">
        <v>2</v>
      </c>
      <c r="H45" s="33">
        <v>0</v>
      </c>
      <c r="I45" s="33">
        <f>ROUND(ROUND(H45,2)*ROUND(G45,3),2)</f>
      </c>
      <c r="J45" s="31"/>
      <c r="O45">
        <f>(I45*21)/100</f>
      </c>
      <c r="P45" t="s">
        <v>23</v>
      </c>
    </row>
    <row r="46" spans="1:5" ht="25.5">
      <c r="A46" s="34" t="s">
        <v>54</v>
      </c>
      <c r="E46" s="35" t="s">
        <v>1301</v>
      </c>
    </row>
    <row r="47" spans="1:5" ht="12.75">
      <c r="A47" s="36" t="s">
        <v>56</v>
      </c>
      <c r="E47" s="37" t="s">
        <v>95</v>
      </c>
    </row>
    <row r="48" spans="1:5" ht="51">
      <c r="A48" t="s">
        <v>58</v>
      </c>
      <c r="E48" s="35" t="s">
        <v>1592</v>
      </c>
    </row>
    <row r="49" spans="1:16" ht="12.75">
      <c r="A49" s="25" t="s">
        <v>47</v>
      </c>
      <c r="B49" s="29" t="s">
        <v>117</v>
      </c>
      <c r="C49" s="29" t="s">
        <v>1593</v>
      </c>
      <c r="D49" s="25" t="s">
        <v>70</v>
      </c>
      <c r="E49" s="30" t="s">
        <v>1594</v>
      </c>
      <c r="F49" s="31" t="s">
        <v>72</v>
      </c>
      <c r="G49" s="32">
        <v>1</v>
      </c>
      <c r="H49" s="33">
        <v>0</v>
      </c>
      <c r="I49" s="33">
        <f>ROUND(ROUND(H49,2)*ROUND(G49,3),2)</f>
      </c>
      <c r="J49" s="31"/>
      <c r="O49">
        <f>(I49*21)/100</f>
      </c>
      <c r="P49" t="s">
        <v>23</v>
      </c>
    </row>
    <row r="50" spans="1:5" ht="25.5">
      <c r="A50" s="34" t="s">
        <v>54</v>
      </c>
      <c r="E50" s="35" t="s">
        <v>1395</v>
      </c>
    </row>
    <row r="51" spans="1:5" ht="12.75">
      <c r="A51" s="36" t="s">
        <v>56</v>
      </c>
      <c r="E51" s="37" t="s">
        <v>70</v>
      </c>
    </row>
    <row r="52" spans="1:5" ht="51">
      <c r="A52" t="s">
        <v>58</v>
      </c>
      <c r="E52" s="35" t="s">
        <v>1595</v>
      </c>
    </row>
    <row r="53" spans="1:16" ht="12.75">
      <c r="A53" s="25" t="s">
        <v>47</v>
      </c>
      <c r="B53" s="29" t="s">
        <v>64</v>
      </c>
      <c r="C53" s="29" t="s">
        <v>1596</v>
      </c>
      <c r="D53" s="25" t="s">
        <v>70</v>
      </c>
      <c r="E53" s="30" t="s">
        <v>1597</v>
      </c>
      <c r="F53" s="31" t="s">
        <v>72</v>
      </c>
      <c r="G53" s="32">
        <v>3</v>
      </c>
      <c r="H53" s="33">
        <v>0</v>
      </c>
      <c r="I53" s="33">
        <f>ROUND(ROUND(H53,2)*ROUND(G53,3),2)</f>
      </c>
      <c r="J53" s="31"/>
      <c r="O53">
        <f>(I53*21)/100</f>
      </c>
      <c r="P53" t="s">
        <v>23</v>
      </c>
    </row>
    <row r="54" spans="1:5" ht="25.5">
      <c r="A54" s="34" t="s">
        <v>54</v>
      </c>
      <c r="E54" s="35" t="s">
        <v>1324</v>
      </c>
    </row>
    <row r="55" spans="1:5" ht="12.75">
      <c r="A55" s="36" t="s">
        <v>56</v>
      </c>
      <c r="E55" s="37" t="s">
        <v>698</v>
      </c>
    </row>
    <row r="56" spans="1:5" ht="51">
      <c r="A56" t="s">
        <v>58</v>
      </c>
      <c r="E56" s="35" t="s">
        <v>1598</v>
      </c>
    </row>
    <row r="57" spans="1:16" ht="12.75">
      <c r="A57" s="25" t="s">
        <v>47</v>
      </c>
      <c r="B57" s="29" t="s">
        <v>112</v>
      </c>
      <c r="C57" s="29" t="s">
        <v>1599</v>
      </c>
      <c r="D57" s="25" t="s">
        <v>70</v>
      </c>
      <c r="E57" s="30" t="s">
        <v>1600</v>
      </c>
      <c r="F57" s="31" t="s">
        <v>72</v>
      </c>
      <c r="G57" s="32">
        <v>12</v>
      </c>
      <c r="H57" s="33">
        <v>0</v>
      </c>
      <c r="I57" s="33">
        <f>ROUND(ROUND(H57,2)*ROUND(G57,3),2)</f>
      </c>
      <c r="J57" s="31"/>
      <c r="O57">
        <f>(I57*21)/100</f>
      </c>
      <c r="P57" t="s">
        <v>23</v>
      </c>
    </row>
    <row r="58" spans="1:5" ht="25.5">
      <c r="A58" s="34" t="s">
        <v>54</v>
      </c>
      <c r="E58" s="35" t="s">
        <v>1601</v>
      </c>
    </row>
    <row r="59" spans="1:5" ht="12.75">
      <c r="A59" s="36" t="s">
        <v>56</v>
      </c>
      <c r="E59" s="37" t="s">
        <v>1312</v>
      </c>
    </row>
    <row r="60" spans="1:5" ht="12.75">
      <c r="A60" t="s">
        <v>58</v>
      </c>
      <c r="E60" s="35" t="s">
        <v>70</v>
      </c>
    </row>
    <row r="61" spans="1:16" ht="12.75">
      <c r="A61" s="25" t="s">
        <v>47</v>
      </c>
      <c r="B61" s="29" t="s">
        <v>122</v>
      </c>
      <c r="C61" s="29" t="s">
        <v>1602</v>
      </c>
      <c r="D61" s="25" t="s">
        <v>70</v>
      </c>
      <c r="E61" s="30" t="s">
        <v>1603</v>
      </c>
      <c r="F61" s="31" t="s">
        <v>72</v>
      </c>
      <c r="G61" s="32">
        <v>2</v>
      </c>
      <c r="H61" s="33">
        <v>0</v>
      </c>
      <c r="I61" s="33">
        <f>ROUND(ROUND(H61,2)*ROUND(G61,3),2)</f>
      </c>
      <c r="J61" s="31"/>
      <c r="O61">
        <f>(I61*21)/100</f>
      </c>
      <c r="P61" t="s">
        <v>23</v>
      </c>
    </row>
    <row r="62" spans="1:5" ht="25.5">
      <c r="A62" s="34" t="s">
        <v>54</v>
      </c>
      <c r="E62" s="35" t="s">
        <v>1301</v>
      </c>
    </row>
    <row r="63" spans="1:5" ht="12.75">
      <c r="A63" s="36" t="s">
        <v>56</v>
      </c>
      <c r="E63" s="37" t="s">
        <v>95</v>
      </c>
    </row>
    <row r="64" spans="1:5" ht="38.25">
      <c r="A64" t="s">
        <v>58</v>
      </c>
      <c r="E64" s="35" t="s">
        <v>1604</v>
      </c>
    </row>
    <row r="65" spans="1:16" ht="12.75">
      <c r="A65" s="25" t="s">
        <v>47</v>
      </c>
      <c r="B65" s="29" t="s">
        <v>127</v>
      </c>
      <c r="C65" s="29" t="s">
        <v>1605</v>
      </c>
      <c r="D65" s="25" t="s">
        <v>70</v>
      </c>
      <c r="E65" s="30" t="s">
        <v>1606</v>
      </c>
      <c r="F65" s="31" t="s">
        <v>72</v>
      </c>
      <c r="G65" s="32">
        <v>6</v>
      </c>
      <c r="H65" s="33">
        <v>0</v>
      </c>
      <c r="I65" s="33">
        <f>ROUND(ROUND(H65,2)*ROUND(G65,3),2)</f>
      </c>
      <c r="J65" s="31"/>
      <c r="O65">
        <f>(I65*21)/100</f>
      </c>
      <c r="P65" t="s">
        <v>23</v>
      </c>
    </row>
    <row r="66" spans="1:5" ht="25.5">
      <c r="A66" s="34" t="s">
        <v>54</v>
      </c>
      <c r="E66" s="35" t="s">
        <v>1607</v>
      </c>
    </row>
    <row r="67" spans="1:5" ht="12.75">
      <c r="A67" s="36" t="s">
        <v>56</v>
      </c>
      <c r="E67" s="37" t="s">
        <v>777</v>
      </c>
    </row>
    <row r="68" spans="1:5" ht="25.5">
      <c r="A68" t="s">
        <v>58</v>
      </c>
      <c r="E68" s="35" t="s">
        <v>1608</v>
      </c>
    </row>
    <row r="69" spans="1:16" ht="12.75">
      <c r="A69" s="25" t="s">
        <v>47</v>
      </c>
      <c r="B69" s="29" t="s">
        <v>614</v>
      </c>
      <c r="C69" s="29" t="s">
        <v>1609</v>
      </c>
      <c r="D69" s="25" t="s">
        <v>70</v>
      </c>
      <c r="E69" s="30" t="s">
        <v>1610</v>
      </c>
      <c r="F69" s="31" t="s">
        <v>72</v>
      </c>
      <c r="G69" s="32">
        <v>2</v>
      </c>
      <c r="H69" s="33">
        <v>0</v>
      </c>
      <c r="I69" s="33">
        <f>ROUND(ROUND(H69,2)*ROUND(G69,3),2)</f>
      </c>
      <c r="J69" s="31"/>
      <c r="O69">
        <f>(I69*21)/100</f>
      </c>
      <c r="P69" t="s">
        <v>23</v>
      </c>
    </row>
    <row r="70" spans="1:5" ht="25.5">
      <c r="A70" s="34" t="s">
        <v>54</v>
      </c>
      <c r="E70" s="35" t="s">
        <v>1563</v>
      </c>
    </row>
    <row r="71" spans="1:5" ht="12.75">
      <c r="A71" s="36" t="s">
        <v>56</v>
      </c>
      <c r="E71" s="37" t="s">
        <v>95</v>
      </c>
    </row>
    <row r="72" spans="1:5" ht="12.75">
      <c r="A72" t="s">
        <v>58</v>
      </c>
      <c r="E72" s="35" t="s">
        <v>70</v>
      </c>
    </row>
    <row r="73" spans="1:18" ht="12.75" customHeight="1">
      <c r="A73" s="6" t="s">
        <v>45</v>
      </c>
      <c r="B73" s="6"/>
      <c r="C73" s="39" t="s">
        <v>44</v>
      </c>
      <c r="D73" s="6"/>
      <c r="E73" s="27" t="s">
        <v>1197</v>
      </c>
      <c r="F73" s="6"/>
      <c r="G73" s="6"/>
      <c r="H73" s="6"/>
      <c r="I73" s="40">
        <f>0+Q73</f>
      </c>
      <c r="J73" s="6"/>
      <c r="O73">
        <f>0+R73</f>
      </c>
      <c r="Q73">
        <f>0+I74+I78</f>
      </c>
      <c r="R73">
        <f>0+O74+O78</f>
      </c>
    </row>
    <row r="74" spans="1:16" ht="12.75">
      <c r="A74" s="25" t="s">
        <v>47</v>
      </c>
      <c r="B74" s="29" t="s">
        <v>29</v>
      </c>
      <c r="C74" s="29" t="s">
        <v>1611</v>
      </c>
      <c r="D74" s="25" t="s">
        <v>70</v>
      </c>
      <c r="E74" s="30" t="s">
        <v>1612</v>
      </c>
      <c r="F74" s="31" t="s">
        <v>153</v>
      </c>
      <c r="G74" s="32">
        <v>4</v>
      </c>
      <c r="H74" s="33">
        <v>0</v>
      </c>
      <c r="I74" s="33">
        <f>ROUND(ROUND(H74,2)*ROUND(G74,3),2)</f>
      </c>
      <c r="J74" s="31"/>
      <c r="O74">
        <f>(I74*21)/100</f>
      </c>
      <c r="P74" t="s">
        <v>23</v>
      </c>
    </row>
    <row r="75" spans="1:5" ht="38.25">
      <c r="A75" s="34" t="s">
        <v>54</v>
      </c>
      <c r="E75" s="35" t="s">
        <v>1613</v>
      </c>
    </row>
    <row r="76" spans="1:5" ht="12.75">
      <c r="A76" s="36" t="s">
        <v>56</v>
      </c>
      <c r="E76" s="37" t="s">
        <v>716</v>
      </c>
    </row>
    <row r="77" spans="1:5" ht="12.75">
      <c r="A77" t="s">
        <v>58</v>
      </c>
      <c r="E77" s="35" t="s">
        <v>1614</v>
      </c>
    </row>
    <row r="78" spans="1:16" ht="12.75">
      <c r="A78" s="25" t="s">
        <v>47</v>
      </c>
      <c r="B78" s="29" t="s">
        <v>23</v>
      </c>
      <c r="C78" s="29" t="s">
        <v>1357</v>
      </c>
      <c r="D78" s="25" t="s">
        <v>70</v>
      </c>
      <c r="E78" s="30" t="s">
        <v>1358</v>
      </c>
      <c r="F78" s="31" t="s">
        <v>153</v>
      </c>
      <c r="G78" s="32">
        <v>2</v>
      </c>
      <c r="H78" s="33">
        <v>0</v>
      </c>
      <c r="I78" s="33">
        <f>ROUND(ROUND(H78,2)*ROUND(G78,3),2)</f>
      </c>
      <c r="J78" s="31"/>
      <c r="O78">
        <f>(I78*21)/100</f>
      </c>
      <c r="P78" t="s">
        <v>23</v>
      </c>
    </row>
    <row r="79" spans="1:5" ht="25.5">
      <c r="A79" s="34" t="s">
        <v>54</v>
      </c>
      <c r="E79" s="35" t="s">
        <v>1615</v>
      </c>
    </row>
    <row r="80" spans="1:5" ht="12.75">
      <c r="A80" s="36" t="s">
        <v>56</v>
      </c>
      <c r="E80" s="37" t="s">
        <v>95</v>
      </c>
    </row>
    <row r="81" spans="1:5" ht="12.75">
      <c r="A81" t="s">
        <v>58</v>
      </c>
      <c r="E81" s="35" t="s">
        <v>1361</v>
      </c>
    </row>
    <row r="82" spans="1:18" ht="12.75" customHeight="1">
      <c r="A82" s="6" t="s">
        <v>45</v>
      </c>
      <c r="B82" s="6"/>
      <c r="C82" s="39" t="s">
        <v>571</v>
      </c>
      <c r="D82" s="6"/>
      <c r="E82" s="27" t="s">
        <v>1362</v>
      </c>
      <c r="F82" s="6"/>
      <c r="G82" s="6"/>
      <c r="H82" s="6"/>
      <c r="I82" s="40">
        <f>0+Q82</f>
      </c>
      <c r="J82" s="6"/>
      <c r="O82">
        <f>0+R82</f>
      </c>
      <c r="Q82">
        <f>0+I83</f>
      </c>
      <c r="R82">
        <f>0+O83</f>
      </c>
    </row>
    <row r="83" spans="1:16" ht="12.75">
      <c r="A83" s="25" t="s">
        <v>47</v>
      </c>
      <c r="B83" s="29" t="s">
        <v>22</v>
      </c>
      <c r="C83" s="29" t="s">
        <v>1363</v>
      </c>
      <c r="D83" s="25" t="s">
        <v>70</v>
      </c>
      <c r="E83" s="30" t="s">
        <v>1364</v>
      </c>
      <c r="F83" s="31" t="s">
        <v>153</v>
      </c>
      <c r="G83" s="32">
        <v>2</v>
      </c>
      <c r="H83" s="33">
        <v>0</v>
      </c>
      <c r="I83" s="33">
        <f>ROUND(ROUND(H83,2)*ROUND(G83,3),2)</f>
      </c>
      <c r="J83" s="31"/>
      <c r="O83">
        <f>(I83*21)/100</f>
      </c>
      <c r="P83" t="s">
        <v>23</v>
      </c>
    </row>
    <row r="84" spans="1:5" ht="38.25">
      <c r="A84" s="34" t="s">
        <v>54</v>
      </c>
      <c r="E84" s="35" t="s">
        <v>1616</v>
      </c>
    </row>
    <row r="85" spans="1:5" ht="12.75">
      <c r="A85" s="36" t="s">
        <v>56</v>
      </c>
      <c r="E85" s="37" t="s">
        <v>95</v>
      </c>
    </row>
    <row r="86" spans="1:5" ht="12.75">
      <c r="A86" t="s">
        <v>58</v>
      </c>
      <c r="E86" s="35" t="s">
        <v>70</v>
      </c>
    </row>
    <row r="87" spans="1:18" ht="12.75" customHeight="1">
      <c r="A87" s="6" t="s">
        <v>45</v>
      </c>
      <c r="B87" s="6"/>
      <c r="C87" s="39" t="s">
        <v>897</v>
      </c>
      <c r="D87" s="6"/>
      <c r="E87" s="27" t="s">
        <v>1203</v>
      </c>
      <c r="F87" s="6"/>
      <c r="G87" s="6"/>
      <c r="H87" s="6"/>
      <c r="I87" s="40">
        <f>0+Q87</f>
      </c>
      <c r="J87" s="6"/>
      <c r="O87">
        <f>0+R87</f>
      </c>
      <c r="Q87">
        <f>0+I88</f>
      </c>
      <c r="R87">
        <f>0+O88</f>
      </c>
    </row>
    <row r="88" spans="1:16" ht="12.75">
      <c r="A88" s="25" t="s">
        <v>47</v>
      </c>
      <c r="B88" s="29" t="s">
        <v>33</v>
      </c>
      <c r="C88" s="29" t="s">
        <v>1366</v>
      </c>
      <c r="D88" s="25" t="s">
        <v>70</v>
      </c>
      <c r="E88" s="30" t="s">
        <v>1367</v>
      </c>
      <c r="F88" s="31" t="s">
        <v>99</v>
      </c>
      <c r="G88" s="32">
        <v>29.1</v>
      </c>
      <c r="H88" s="33">
        <v>0</v>
      </c>
      <c r="I88" s="33">
        <f>ROUND(ROUND(H88,2)*ROUND(G88,3),2)</f>
      </c>
      <c r="J88" s="31"/>
      <c r="O88">
        <f>(I88*21)/100</f>
      </c>
      <c r="P88" t="s">
        <v>23</v>
      </c>
    </row>
    <row r="89" spans="1:5" ht="51">
      <c r="A89" s="34" t="s">
        <v>54</v>
      </c>
      <c r="E89" s="35" t="s">
        <v>1617</v>
      </c>
    </row>
    <row r="90" spans="1:5" ht="12.75">
      <c r="A90" s="36" t="s">
        <v>56</v>
      </c>
      <c r="E90" s="37" t="s">
        <v>1618</v>
      </c>
    </row>
    <row r="91" spans="1:5" ht="12.75">
      <c r="A91" t="s">
        <v>58</v>
      </c>
      <c r="E91" s="35" t="s">
        <v>1370</v>
      </c>
    </row>
    <row r="92" spans="1:18" ht="12.75" customHeight="1">
      <c r="A92" s="6" t="s">
        <v>45</v>
      </c>
      <c r="B92" s="6"/>
      <c r="C92" s="39" t="s">
        <v>48</v>
      </c>
      <c r="D92" s="6"/>
      <c r="E92" s="27" t="s">
        <v>1209</v>
      </c>
      <c r="F92" s="6"/>
      <c r="G92" s="6"/>
      <c r="H92" s="6"/>
      <c r="I92" s="40">
        <f>0+Q92</f>
      </c>
      <c r="J92" s="6"/>
      <c r="O92">
        <f>0+R92</f>
      </c>
      <c r="Q92">
        <f>0+I93+I97+I101+I105</f>
      </c>
      <c r="R92">
        <f>0+O93+O97+O101+O105</f>
      </c>
    </row>
    <row r="93" spans="1:16" ht="12.75">
      <c r="A93" s="25" t="s">
        <v>47</v>
      </c>
      <c r="B93" s="29" t="s">
        <v>35</v>
      </c>
      <c r="C93" s="29" t="s">
        <v>1619</v>
      </c>
      <c r="D93" s="25" t="s">
        <v>70</v>
      </c>
      <c r="E93" s="30" t="s">
        <v>1620</v>
      </c>
      <c r="F93" s="31" t="s">
        <v>99</v>
      </c>
      <c r="G93" s="32">
        <v>16</v>
      </c>
      <c r="H93" s="33">
        <v>0</v>
      </c>
      <c r="I93" s="33">
        <f>ROUND(ROUND(H93,2)*ROUND(G93,3),2)</f>
      </c>
      <c r="J93" s="31"/>
      <c r="O93">
        <f>(I93*21)/100</f>
      </c>
      <c r="P93" t="s">
        <v>23</v>
      </c>
    </row>
    <row r="94" spans="1:5" ht="25.5">
      <c r="A94" s="34" t="s">
        <v>54</v>
      </c>
      <c r="E94" s="35" t="s">
        <v>1621</v>
      </c>
    </row>
    <row r="95" spans="1:5" ht="12.75">
      <c r="A95" s="36" t="s">
        <v>56</v>
      </c>
      <c r="E95" s="37" t="s">
        <v>1622</v>
      </c>
    </row>
    <row r="96" spans="1:5" ht="12.75">
      <c r="A96" t="s">
        <v>58</v>
      </c>
      <c r="E96" s="35" t="s">
        <v>70</v>
      </c>
    </row>
    <row r="97" spans="1:16" ht="12.75">
      <c r="A97" s="25" t="s">
        <v>47</v>
      </c>
      <c r="B97" s="29" t="s">
        <v>37</v>
      </c>
      <c r="C97" s="29" t="s">
        <v>1623</v>
      </c>
      <c r="D97" s="25" t="s">
        <v>70</v>
      </c>
      <c r="E97" s="30" t="s">
        <v>1624</v>
      </c>
      <c r="F97" s="31" t="s">
        <v>99</v>
      </c>
      <c r="G97" s="32">
        <v>4.8</v>
      </c>
      <c r="H97" s="33">
        <v>0</v>
      </c>
      <c r="I97" s="33">
        <f>ROUND(ROUND(H97,2)*ROUND(G97,3),2)</f>
      </c>
      <c r="J97" s="31"/>
      <c r="O97">
        <f>(I97*21)/100</f>
      </c>
      <c r="P97" t="s">
        <v>23</v>
      </c>
    </row>
    <row r="98" spans="1:5" ht="25.5">
      <c r="A98" s="34" t="s">
        <v>54</v>
      </c>
      <c r="E98" s="35" t="s">
        <v>1625</v>
      </c>
    </row>
    <row r="99" spans="1:5" ht="12.75">
      <c r="A99" s="36" t="s">
        <v>56</v>
      </c>
      <c r="E99" s="37" t="s">
        <v>1626</v>
      </c>
    </row>
    <row r="100" spans="1:5" ht="25.5">
      <c r="A100" t="s">
        <v>58</v>
      </c>
      <c r="E100" s="35" t="s">
        <v>1219</v>
      </c>
    </row>
    <row r="101" spans="1:16" ht="12.75">
      <c r="A101" s="25" t="s">
        <v>47</v>
      </c>
      <c r="B101" s="29" t="s">
        <v>625</v>
      </c>
      <c r="C101" s="29" t="s">
        <v>1627</v>
      </c>
      <c r="D101" s="25" t="s">
        <v>70</v>
      </c>
      <c r="E101" s="30" t="s">
        <v>1628</v>
      </c>
      <c r="F101" s="31" t="s">
        <v>99</v>
      </c>
      <c r="G101" s="32">
        <v>92.34</v>
      </c>
      <c r="H101" s="33">
        <v>0</v>
      </c>
      <c r="I101" s="33">
        <f>ROUND(ROUND(H101,2)*ROUND(G101,3),2)</f>
      </c>
      <c r="J101" s="31"/>
      <c r="O101">
        <f>(I101*21)/100</f>
      </c>
      <c r="P101" t="s">
        <v>23</v>
      </c>
    </row>
    <row r="102" spans="1:5" ht="25.5">
      <c r="A102" s="34" t="s">
        <v>54</v>
      </c>
      <c r="E102" s="35" t="s">
        <v>1629</v>
      </c>
    </row>
    <row r="103" spans="1:5" ht="12.75">
      <c r="A103" s="36" t="s">
        <v>56</v>
      </c>
      <c r="E103" s="37" t="s">
        <v>1630</v>
      </c>
    </row>
    <row r="104" spans="1:5" ht="76.5">
      <c r="A104" t="s">
        <v>58</v>
      </c>
      <c r="E104" s="35" t="s">
        <v>1214</v>
      </c>
    </row>
    <row r="105" spans="1:16" ht="12.75">
      <c r="A105" s="25" t="s">
        <v>47</v>
      </c>
      <c r="B105" s="29" t="s">
        <v>674</v>
      </c>
      <c r="C105" s="29" t="s">
        <v>1215</v>
      </c>
      <c r="D105" s="25" t="s">
        <v>70</v>
      </c>
      <c r="E105" s="30" t="s">
        <v>1216</v>
      </c>
      <c r="F105" s="31" t="s">
        <v>99</v>
      </c>
      <c r="G105" s="32">
        <v>27.702</v>
      </c>
      <c r="H105" s="33">
        <v>0</v>
      </c>
      <c r="I105" s="33">
        <f>ROUND(ROUND(H105,2)*ROUND(G105,3),2)</f>
      </c>
      <c r="J105" s="31"/>
      <c r="O105">
        <f>(I105*21)/100</f>
      </c>
      <c r="P105" t="s">
        <v>23</v>
      </c>
    </row>
    <row r="106" spans="1:5" ht="25.5">
      <c r="A106" s="34" t="s">
        <v>54</v>
      </c>
      <c r="E106" s="35" t="s">
        <v>1631</v>
      </c>
    </row>
    <row r="107" spans="1:5" ht="12.75">
      <c r="A107" s="36" t="s">
        <v>56</v>
      </c>
      <c r="E107" s="37" t="s">
        <v>1632</v>
      </c>
    </row>
    <row r="108" spans="1:5" ht="25.5">
      <c r="A108" t="s">
        <v>58</v>
      </c>
      <c r="E108" s="35" t="s">
        <v>1219</v>
      </c>
    </row>
    <row r="109" spans="1:18" ht="12.75" customHeight="1">
      <c r="A109" s="6" t="s">
        <v>45</v>
      </c>
      <c r="B109" s="6"/>
      <c r="C109" s="39" t="s">
        <v>835</v>
      </c>
      <c r="D109" s="6"/>
      <c r="E109" s="27" t="s">
        <v>1220</v>
      </c>
      <c r="F109" s="6"/>
      <c r="G109" s="6"/>
      <c r="H109" s="6"/>
      <c r="I109" s="40">
        <f>0+Q109</f>
      </c>
      <c r="J109" s="6"/>
      <c r="O109">
        <f>0+R109</f>
      </c>
      <c r="Q109">
        <f>0+I110+I114+I118+I122+I126+I130+I134+I138</f>
      </c>
      <c r="R109">
        <f>0+O110+O114+O118+O122+O126+O130+O134+O138</f>
      </c>
    </row>
    <row r="110" spans="1:16" ht="12.75">
      <c r="A110" s="25" t="s">
        <v>47</v>
      </c>
      <c r="B110" s="29" t="s">
        <v>40</v>
      </c>
      <c r="C110" s="29" t="s">
        <v>1633</v>
      </c>
      <c r="D110" s="25" t="s">
        <v>70</v>
      </c>
      <c r="E110" s="30" t="s">
        <v>1634</v>
      </c>
      <c r="F110" s="31" t="s">
        <v>84</v>
      </c>
      <c r="G110" s="32">
        <v>184.68</v>
      </c>
      <c r="H110" s="33">
        <v>0</v>
      </c>
      <c r="I110" s="33">
        <f>ROUND(ROUND(H110,2)*ROUND(G110,3),2)</f>
      </c>
      <c r="J110" s="31"/>
      <c r="O110">
        <f>(I110*21)/100</f>
      </c>
      <c r="P110" t="s">
        <v>23</v>
      </c>
    </row>
    <row r="111" spans="1:5" ht="25.5">
      <c r="A111" s="34" t="s">
        <v>54</v>
      </c>
      <c r="E111" s="35" t="s">
        <v>1635</v>
      </c>
    </row>
    <row r="112" spans="1:5" ht="12.75">
      <c r="A112" s="36" t="s">
        <v>56</v>
      </c>
      <c r="E112" s="37" t="s">
        <v>1636</v>
      </c>
    </row>
    <row r="113" spans="1:5" ht="12.75">
      <c r="A113" t="s">
        <v>58</v>
      </c>
      <c r="E113" s="35" t="s">
        <v>1225</v>
      </c>
    </row>
    <row r="114" spans="1:16" ht="12.75">
      <c r="A114" s="25" t="s">
        <v>47</v>
      </c>
      <c r="B114" s="29" t="s">
        <v>42</v>
      </c>
      <c r="C114" s="29" t="s">
        <v>1637</v>
      </c>
      <c r="D114" s="25" t="s">
        <v>70</v>
      </c>
      <c r="E114" s="30" t="s">
        <v>1638</v>
      </c>
      <c r="F114" s="31" t="s">
        <v>84</v>
      </c>
      <c r="G114" s="32">
        <v>184.68</v>
      </c>
      <c r="H114" s="33">
        <v>0</v>
      </c>
      <c r="I114" s="33">
        <f>ROUND(ROUND(H114,2)*ROUND(G114,3),2)</f>
      </c>
      <c r="J114" s="31"/>
      <c r="O114">
        <f>(I114*21)/100</f>
      </c>
      <c r="P114" t="s">
        <v>23</v>
      </c>
    </row>
    <row r="115" spans="1:5" ht="25.5">
      <c r="A115" s="34" t="s">
        <v>54</v>
      </c>
      <c r="E115" s="35" t="s">
        <v>1639</v>
      </c>
    </row>
    <row r="116" spans="1:5" ht="12.75">
      <c r="A116" s="36" t="s">
        <v>56</v>
      </c>
      <c r="E116" s="37" t="s">
        <v>1636</v>
      </c>
    </row>
    <row r="117" spans="1:5" ht="12.75">
      <c r="A117" t="s">
        <v>58</v>
      </c>
      <c r="E117" s="35" t="s">
        <v>70</v>
      </c>
    </row>
    <row r="118" spans="1:16" ht="12.75">
      <c r="A118" s="25" t="s">
        <v>47</v>
      </c>
      <c r="B118" s="29" t="s">
        <v>44</v>
      </c>
      <c r="C118" s="29" t="s">
        <v>1640</v>
      </c>
      <c r="D118" s="25" t="s">
        <v>70</v>
      </c>
      <c r="E118" s="30" t="s">
        <v>1641</v>
      </c>
      <c r="F118" s="31" t="s">
        <v>84</v>
      </c>
      <c r="G118" s="32">
        <v>32</v>
      </c>
      <c r="H118" s="33">
        <v>0</v>
      </c>
      <c r="I118" s="33">
        <f>ROUND(ROUND(H118,2)*ROUND(G118,3),2)</f>
      </c>
      <c r="J118" s="31"/>
      <c r="O118">
        <f>(I118*21)/100</f>
      </c>
      <c r="P118" t="s">
        <v>23</v>
      </c>
    </row>
    <row r="119" spans="1:5" ht="25.5">
      <c r="A119" s="34" t="s">
        <v>54</v>
      </c>
      <c r="E119" s="35" t="s">
        <v>1642</v>
      </c>
    </row>
    <row r="120" spans="1:5" ht="12.75">
      <c r="A120" s="36" t="s">
        <v>56</v>
      </c>
      <c r="E120" s="37" t="s">
        <v>1643</v>
      </c>
    </row>
    <row r="121" spans="1:5" ht="25.5">
      <c r="A121" t="s">
        <v>58</v>
      </c>
      <c r="E121" s="35" t="s">
        <v>1644</v>
      </c>
    </row>
    <row r="122" spans="1:16" ht="12.75">
      <c r="A122" s="25" t="s">
        <v>47</v>
      </c>
      <c r="B122" s="29" t="s">
        <v>897</v>
      </c>
      <c r="C122" s="29" t="s">
        <v>1645</v>
      </c>
      <c r="D122" s="25" t="s">
        <v>70</v>
      </c>
      <c r="E122" s="30" t="s">
        <v>1646</v>
      </c>
      <c r="F122" s="31" t="s">
        <v>84</v>
      </c>
      <c r="G122" s="32">
        <v>32</v>
      </c>
      <c r="H122" s="33">
        <v>0</v>
      </c>
      <c r="I122" s="33">
        <f>ROUND(ROUND(H122,2)*ROUND(G122,3),2)</f>
      </c>
      <c r="J122" s="31"/>
      <c r="O122">
        <f>(I122*21)/100</f>
      </c>
      <c r="P122" t="s">
        <v>23</v>
      </c>
    </row>
    <row r="123" spans="1:5" ht="25.5">
      <c r="A123" s="34" t="s">
        <v>54</v>
      </c>
      <c r="E123" s="35" t="s">
        <v>1647</v>
      </c>
    </row>
    <row r="124" spans="1:5" ht="12.75">
      <c r="A124" s="36" t="s">
        <v>56</v>
      </c>
      <c r="E124" s="37" t="s">
        <v>1643</v>
      </c>
    </row>
    <row r="125" spans="1:5" ht="12.75">
      <c r="A125" t="s">
        <v>58</v>
      </c>
      <c r="E125" s="35" t="s">
        <v>70</v>
      </c>
    </row>
    <row r="126" spans="1:16" ht="12.75">
      <c r="A126" s="25" t="s">
        <v>47</v>
      </c>
      <c r="B126" s="29" t="s">
        <v>48</v>
      </c>
      <c r="C126" s="29" t="s">
        <v>1648</v>
      </c>
      <c r="D126" s="25" t="s">
        <v>70</v>
      </c>
      <c r="E126" s="30" t="s">
        <v>1649</v>
      </c>
      <c r="F126" s="31" t="s">
        <v>99</v>
      </c>
      <c r="G126" s="32">
        <v>16</v>
      </c>
      <c r="H126" s="33">
        <v>0</v>
      </c>
      <c r="I126" s="33">
        <f>ROUND(ROUND(H126,2)*ROUND(G126,3),2)</f>
      </c>
      <c r="J126" s="31"/>
      <c r="O126">
        <f>(I126*21)/100</f>
      </c>
      <c r="P126" t="s">
        <v>23</v>
      </c>
    </row>
    <row r="127" spans="1:5" ht="25.5">
      <c r="A127" s="34" t="s">
        <v>54</v>
      </c>
      <c r="E127" s="35" t="s">
        <v>1650</v>
      </c>
    </row>
    <row r="128" spans="1:5" ht="12.75">
      <c r="A128" s="36" t="s">
        <v>56</v>
      </c>
      <c r="E128" s="37" t="s">
        <v>1622</v>
      </c>
    </row>
    <row r="129" spans="1:5" ht="12.75">
      <c r="A129" t="s">
        <v>58</v>
      </c>
      <c r="E129" s="35" t="s">
        <v>1651</v>
      </c>
    </row>
    <row r="130" spans="1:16" ht="12.75">
      <c r="A130" s="25" t="s">
        <v>47</v>
      </c>
      <c r="B130" s="29" t="s">
        <v>886</v>
      </c>
      <c r="C130" s="29" t="s">
        <v>1652</v>
      </c>
      <c r="D130" s="25" t="s">
        <v>70</v>
      </c>
      <c r="E130" s="30" t="s">
        <v>1653</v>
      </c>
      <c r="F130" s="31" t="s">
        <v>99</v>
      </c>
      <c r="G130" s="32">
        <v>16</v>
      </c>
      <c r="H130" s="33">
        <v>0</v>
      </c>
      <c r="I130" s="33">
        <f>ROUND(ROUND(H130,2)*ROUND(G130,3),2)</f>
      </c>
      <c r="J130" s="31"/>
      <c r="O130">
        <f>(I130*21)/100</f>
      </c>
      <c r="P130" t="s">
        <v>23</v>
      </c>
    </row>
    <row r="131" spans="1:5" ht="25.5">
      <c r="A131" s="34" t="s">
        <v>54</v>
      </c>
      <c r="E131" s="35" t="s">
        <v>1650</v>
      </c>
    </row>
    <row r="132" spans="1:5" ht="12.75">
      <c r="A132" s="36" t="s">
        <v>56</v>
      </c>
      <c r="E132" s="37" t="s">
        <v>1622</v>
      </c>
    </row>
    <row r="133" spans="1:5" ht="12.75">
      <c r="A133" t="s">
        <v>58</v>
      </c>
      <c r="E133" s="35" t="s">
        <v>70</v>
      </c>
    </row>
    <row r="134" spans="1:16" ht="12.75">
      <c r="A134" s="25" t="s">
        <v>47</v>
      </c>
      <c r="B134" s="29" t="s">
        <v>835</v>
      </c>
      <c r="C134" s="29" t="s">
        <v>1654</v>
      </c>
      <c r="D134" s="25" t="s">
        <v>70</v>
      </c>
      <c r="E134" s="30" t="s">
        <v>1655</v>
      </c>
      <c r="F134" s="31" t="s">
        <v>84</v>
      </c>
      <c r="G134" s="32">
        <v>32</v>
      </c>
      <c r="H134" s="33">
        <v>0</v>
      </c>
      <c r="I134" s="33">
        <f>ROUND(ROUND(H134,2)*ROUND(G134,3),2)</f>
      </c>
      <c r="J134" s="31"/>
      <c r="O134">
        <f>(I134*21)/100</f>
      </c>
      <c r="P134" t="s">
        <v>23</v>
      </c>
    </row>
    <row r="135" spans="1:5" ht="25.5">
      <c r="A135" s="34" t="s">
        <v>54</v>
      </c>
      <c r="E135" s="35" t="s">
        <v>1647</v>
      </c>
    </row>
    <row r="136" spans="1:5" ht="12.75">
      <c r="A136" s="36" t="s">
        <v>56</v>
      </c>
      <c r="E136" s="37" t="s">
        <v>1643</v>
      </c>
    </row>
    <row r="137" spans="1:5" ht="25.5">
      <c r="A137" t="s">
        <v>58</v>
      </c>
      <c r="E137" s="35" t="s">
        <v>1656</v>
      </c>
    </row>
    <row r="138" spans="1:16" ht="12.75">
      <c r="A138" s="25" t="s">
        <v>47</v>
      </c>
      <c r="B138" s="29" t="s">
        <v>160</v>
      </c>
      <c r="C138" s="29" t="s">
        <v>1657</v>
      </c>
      <c r="D138" s="25" t="s">
        <v>70</v>
      </c>
      <c r="E138" s="30" t="s">
        <v>1658</v>
      </c>
      <c r="F138" s="31" t="s">
        <v>84</v>
      </c>
      <c r="G138" s="32">
        <v>32</v>
      </c>
      <c r="H138" s="33">
        <v>0</v>
      </c>
      <c r="I138" s="33">
        <f>ROUND(ROUND(H138,2)*ROUND(G138,3),2)</f>
      </c>
      <c r="J138" s="31"/>
      <c r="O138">
        <f>(I138*21)/100</f>
      </c>
      <c r="P138" t="s">
        <v>23</v>
      </c>
    </row>
    <row r="139" spans="1:5" ht="25.5">
      <c r="A139" s="34" t="s">
        <v>54</v>
      </c>
      <c r="E139" s="35" t="s">
        <v>1647</v>
      </c>
    </row>
    <row r="140" spans="1:5" ht="12.75">
      <c r="A140" s="36" t="s">
        <v>56</v>
      </c>
      <c r="E140" s="37" t="s">
        <v>1643</v>
      </c>
    </row>
    <row r="141" spans="1:5" ht="12.75">
      <c r="A141" t="s">
        <v>58</v>
      </c>
      <c r="E141" s="35" t="s">
        <v>70</v>
      </c>
    </row>
    <row r="142" spans="1:18" ht="12.75" customHeight="1">
      <c r="A142" s="6" t="s">
        <v>45</v>
      </c>
      <c r="B142" s="6"/>
      <c r="C142" s="39" t="s">
        <v>160</v>
      </c>
      <c r="D142" s="6"/>
      <c r="E142" s="27" t="s">
        <v>1236</v>
      </c>
      <c r="F142" s="6"/>
      <c r="G142" s="6"/>
      <c r="H142" s="6"/>
      <c r="I142" s="40">
        <f>0+Q142</f>
      </c>
      <c r="J142" s="6"/>
      <c r="O142">
        <f>0+R142</f>
      </c>
      <c r="Q142">
        <f>0+I143+I147</f>
      </c>
      <c r="R142">
        <f>0+O143+O147</f>
      </c>
    </row>
    <row r="143" spans="1:16" ht="12.75">
      <c r="A143" s="25" t="s">
        <v>47</v>
      </c>
      <c r="B143" s="29" t="s">
        <v>165</v>
      </c>
      <c r="C143" s="29" t="s">
        <v>1659</v>
      </c>
      <c r="D143" s="25" t="s">
        <v>70</v>
      </c>
      <c r="E143" s="30" t="s">
        <v>1660</v>
      </c>
      <c r="F143" s="31" t="s">
        <v>99</v>
      </c>
      <c r="G143" s="32">
        <v>108.34</v>
      </c>
      <c r="H143" s="33">
        <v>0</v>
      </c>
      <c r="I143" s="33">
        <f>ROUND(ROUND(H143,2)*ROUND(G143,3),2)</f>
      </c>
      <c r="J143" s="31"/>
      <c r="O143">
        <f>(I143*21)/100</f>
      </c>
      <c r="P143" t="s">
        <v>23</v>
      </c>
    </row>
    <row r="144" spans="1:5" ht="38.25">
      <c r="A144" s="34" t="s">
        <v>54</v>
      </c>
      <c r="E144" s="35" t="s">
        <v>1661</v>
      </c>
    </row>
    <row r="145" spans="1:5" ht="12.75">
      <c r="A145" s="36" t="s">
        <v>56</v>
      </c>
      <c r="E145" s="37" t="s">
        <v>1662</v>
      </c>
    </row>
    <row r="146" spans="1:5" ht="114.75">
      <c r="A146" t="s">
        <v>58</v>
      </c>
      <c r="E146" s="35" t="s">
        <v>1663</v>
      </c>
    </row>
    <row r="147" spans="1:16" ht="12.75">
      <c r="A147" s="25" t="s">
        <v>47</v>
      </c>
      <c r="B147" s="29" t="s">
        <v>824</v>
      </c>
      <c r="C147" s="29" t="s">
        <v>1247</v>
      </c>
      <c r="D147" s="25" t="s">
        <v>70</v>
      </c>
      <c r="E147" s="30" t="s">
        <v>1251</v>
      </c>
      <c r="F147" s="31" t="s">
        <v>99</v>
      </c>
      <c r="G147" s="32">
        <v>108.34</v>
      </c>
      <c r="H147" s="33">
        <v>0</v>
      </c>
      <c r="I147" s="33">
        <f>ROUND(ROUND(H147,2)*ROUND(G147,3),2)</f>
      </c>
      <c r="J147" s="31"/>
      <c r="O147">
        <f>(I147*21)/100</f>
      </c>
      <c r="P147" t="s">
        <v>23</v>
      </c>
    </row>
    <row r="148" spans="1:5" ht="25.5">
      <c r="A148" s="34" t="s">
        <v>54</v>
      </c>
      <c r="E148" s="35" t="s">
        <v>1664</v>
      </c>
    </row>
    <row r="149" spans="1:5" ht="12.75">
      <c r="A149" s="36" t="s">
        <v>56</v>
      </c>
      <c r="E149" s="37" t="s">
        <v>1662</v>
      </c>
    </row>
    <row r="150" spans="1:5" ht="12.75">
      <c r="A150" t="s">
        <v>58</v>
      </c>
      <c r="E150" s="35" t="s">
        <v>70</v>
      </c>
    </row>
    <row r="151" spans="1:18" ht="12.75" customHeight="1">
      <c r="A151" s="6" t="s">
        <v>45</v>
      </c>
      <c r="B151" s="6"/>
      <c r="C151" s="39" t="s">
        <v>165</v>
      </c>
      <c r="D151" s="6"/>
      <c r="E151" s="27" t="s">
        <v>1254</v>
      </c>
      <c r="F151" s="6"/>
      <c r="G151" s="6"/>
      <c r="H151" s="6"/>
      <c r="I151" s="40">
        <f>0+Q151</f>
      </c>
      <c r="J151" s="6"/>
      <c r="O151">
        <f>0+R151</f>
      </c>
      <c r="Q151">
        <f>0+I152+I156</f>
      </c>
      <c r="R151">
        <f>0+O152+O156</f>
      </c>
    </row>
    <row r="152" spans="1:16" ht="12.75">
      <c r="A152" s="25" t="s">
        <v>47</v>
      </c>
      <c r="B152" s="29" t="s">
        <v>841</v>
      </c>
      <c r="C152" s="29" t="s">
        <v>1255</v>
      </c>
      <c r="D152" s="25" t="s">
        <v>70</v>
      </c>
      <c r="E152" s="30" t="s">
        <v>1256</v>
      </c>
      <c r="F152" s="31" t="s">
        <v>99</v>
      </c>
      <c r="G152" s="32">
        <v>108.34</v>
      </c>
      <c r="H152" s="33">
        <v>0</v>
      </c>
      <c r="I152" s="33">
        <f>ROUND(ROUND(H152,2)*ROUND(G152,3),2)</f>
      </c>
      <c r="J152" s="31"/>
      <c r="O152">
        <f>(I152*21)/100</f>
      </c>
      <c r="P152" t="s">
        <v>23</v>
      </c>
    </row>
    <row r="153" spans="1:5" ht="25.5">
      <c r="A153" s="34" t="s">
        <v>54</v>
      </c>
      <c r="E153" s="35" t="s">
        <v>1665</v>
      </c>
    </row>
    <row r="154" spans="1:5" ht="12.75">
      <c r="A154" s="36" t="s">
        <v>56</v>
      </c>
      <c r="E154" s="37" t="s">
        <v>1662</v>
      </c>
    </row>
    <row r="155" spans="1:5" ht="25.5">
      <c r="A155" t="s">
        <v>58</v>
      </c>
      <c r="E155" s="35" t="s">
        <v>1257</v>
      </c>
    </row>
    <row r="156" spans="1:16" ht="12.75">
      <c r="A156" s="25" t="s">
        <v>47</v>
      </c>
      <c r="B156" s="29" t="s">
        <v>168</v>
      </c>
      <c r="C156" s="29" t="s">
        <v>1262</v>
      </c>
      <c r="D156" s="25" t="s">
        <v>70</v>
      </c>
      <c r="E156" s="30" t="s">
        <v>1666</v>
      </c>
      <c r="F156" s="31" t="s">
        <v>99</v>
      </c>
      <c r="G156" s="32">
        <v>99.84</v>
      </c>
      <c r="H156" s="33">
        <v>0</v>
      </c>
      <c r="I156" s="33">
        <f>ROUND(ROUND(H156,2)*ROUND(G156,3),2)</f>
      </c>
      <c r="J156" s="31"/>
      <c r="O156">
        <f>(I156*21)/100</f>
      </c>
      <c r="P156" t="s">
        <v>23</v>
      </c>
    </row>
    <row r="157" spans="1:5" ht="51">
      <c r="A157" s="34" t="s">
        <v>54</v>
      </c>
      <c r="E157" s="35" t="s">
        <v>1667</v>
      </c>
    </row>
    <row r="158" spans="1:5" ht="12.75">
      <c r="A158" s="36" t="s">
        <v>56</v>
      </c>
      <c r="E158" s="37" t="s">
        <v>1668</v>
      </c>
    </row>
    <row r="159" spans="1:5" ht="12.75">
      <c r="A159" t="s">
        <v>58</v>
      </c>
      <c r="E159" s="35" t="s">
        <v>1266</v>
      </c>
    </row>
    <row r="160" spans="1:18" ht="12.75" customHeight="1">
      <c r="A160" s="6" t="s">
        <v>45</v>
      </c>
      <c r="B160" s="6"/>
      <c r="C160" s="39" t="s">
        <v>841</v>
      </c>
      <c r="D160" s="6"/>
      <c r="E160" s="27" t="s">
        <v>1267</v>
      </c>
      <c r="F160" s="6"/>
      <c r="G160" s="6"/>
      <c r="H160" s="6"/>
      <c r="I160" s="40">
        <f>0+Q160</f>
      </c>
      <c r="J160" s="6"/>
      <c r="O160">
        <f>0+R160</f>
      </c>
      <c r="Q160">
        <f>0+I161</f>
      </c>
      <c r="R160">
        <f>0+O161</f>
      </c>
    </row>
    <row r="161" spans="1:16" ht="12.75">
      <c r="A161" s="25" t="s">
        <v>47</v>
      </c>
      <c r="B161" s="29" t="s">
        <v>829</v>
      </c>
      <c r="C161" s="29" t="s">
        <v>1268</v>
      </c>
      <c r="D161" s="25" t="s">
        <v>70</v>
      </c>
      <c r="E161" s="30" t="s">
        <v>1269</v>
      </c>
      <c r="F161" s="31" t="s">
        <v>99</v>
      </c>
      <c r="G161" s="32">
        <v>108.34</v>
      </c>
      <c r="H161" s="33">
        <v>0</v>
      </c>
      <c r="I161" s="33">
        <f>ROUND(ROUND(H161,2)*ROUND(G161,3),2)</f>
      </c>
      <c r="J161" s="31"/>
      <c r="O161">
        <f>(I161*21)/100</f>
      </c>
      <c r="P161" t="s">
        <v>23</v>
      </c>
    </row>
    <row r="162" spans="1:5" ht="25.5">
      <c r="A162" s="34" t="s">
        <v>54</v>
      </c>
      <c r="E162" s="35" t="s">
        <v>1665</v>
      </c>
    </row>
    <row r="163" spans="1:5" ht="12.75">
      <c r="A163" s="36" t="s">
        <v>56</v>
      </c>
      <c r="E163" s="37" t="s">
        <v>1662</v>
      </c>
    </row>
    <row r="164" spans="1:5" ht="12.75">
      <c r="A164" t="s">
        <v>58</v>
      </c>
      <c r="E164" s="35" t="s">
        <v>70</v>
      </c>
    </row>
    <row r="165" spans="1:18" ht="12.75" customHeight="1">
      <c r="A165" s="6" t="s">
        <v>45</v>
      </c>
      <c r="B165" s="6"/>
      <c r="C165" s="39" t="s">
        <v>33</v>
      </c>
      <c r="D165" s="6"/>
      <c r="E165" s="27" t="s">
        <v>460</v>
      </c>
      <c r="F165" s="6"/>
      <c r="G165" s="6"/>
      <c r="H165" s="6"/>
      <c r="I165" s="40">
        <f>0+Q165</f>
      </c>
      <c r="J165" s="6"/>
      <c r="O165">
        <f>0+R165</f>
      </c>
      <c r="Q165">
        <f>0+I166</f>
      </c>
      <c r="R165">
        <f>0+O166</f>
      </c>
    </row>
    <row r="166" spans="1:16" ht="12.75">
      <c r="A166" s="25" t="s">
        <v>47</v>
      </c>
      <c r="B166" s="29" t="s">
        <v>810</v>
      </c>
      <c r="C166" s="29" t="s">
        <v>1669</v>
      </c>
      <c r="D166" s="25" t="s">
        <v>70</v>
      </c>
      <c r="E166" s="30" t="s">
        <v>1670</v>
      </c>
      <c r="F166" s="31" t="s">
        <v>99</v>
      </c>
      <c r="G166" s="32">
        <v>1.5</v>
      </c>
      <c r="H166" s="33">
        <v>0</v>
      </c>
      <c r="I166" s="33">
        <f>ROUND(ROUND(H166,2)*ROUND(G166,3),2)</f>
      </c>
      <c r="J166" s="31"/>
      <c r="O166">
        <f>(I166*21)/100</f>
      </c>
      <c r="P166" t="s">
        <v>23</v>
      </c>
    </row>
    <row r="167" spans="1:5" ht="25.5">
      <c r="A167" s="34" t="s">
        <v>54</v>
      </c>
      <c r="E167" s="35" t="s">
        <v>1671</v>
      </c>
    </row>
    <row r="168" spans="1:5" ht="12.75">
      <c r="A168" s="36" t="s">
        <v>56</v>
      </c>
      <c r="E168" s="37" t="s">
        <v>1672</v>
      </c>
    </row>
    <row r="169" spans="1:5" ht="12.75">
      <c r="A169" t="s">
        <v>58</v>
      </c>
      <c r="E169" s="35" t="s">
        <v>70</v>
      </c>
    </row>
    <row r="170" spans="1:18" ht="12.75" customHeight="1">
      <c r="A170" s="6" t="s">
        <v>45</v>
      </c>
      <c r="B170" s="6"/>
      <c r="C170" s="39" t="s">
        <v>64</v>
      </c>
      <c r="D170" s="6"/>
      <c r="E170" s="27" t="s">
        <v>1274</v>
      </c>
      <c r="F170" s="6"/>
      <c r="G170" s="6"/>
      <c r="H170" s="6"/>
      <c r="I170" s="40">
        <f>0+Q170</f>
      </c>
      <c r="J170" s="6"/>
      <c r="O170">
        <f>0+R170</f>
      </c>
      <c r="Q170">
        <f>0+I171</f>
      </c>
      <c r="R170">
        <f>0+O171</f>
      </c>
    </row>
    <row r="171" spans="1:16" ht="12.75">
      <c r="A171" s="25" t="s">
        <v>47</v>
      </c>
      <c r="B171" s="29" t="s">
        <v>816</v>
      </c>
      <c r="C171" s="29" t="s">
        <v>1275</v>
      </c>
      <c r="D171" s="25" t="s">
        <v>70</v>
      </c>
      <c r="E171" s="30" t="s">
        <v>1276</v>
      </c>
      <c r="F171" s="31" t="s">
        <v>99</v>
      </c>
      <c r="G171" s="32">
        <v>8.5</v>
      </c>
      <c r="H171" s="33">
        <v>0</v>
      </c>
      <c r="I171" s="33">
        <f>ROUND(ROUND(H171,2)*ROUND(G171,3),2)</f>
      </c>
      <c r="J171" s="31"/>
      <c r="O171">
        <f>(I171*21)/100</f>
      </c>
      <c r="P171" t="s">
        <v>23</v>
      </c>
    </row>
    <row r="172" spans="1:5" ht="51">
      <c r="A172" s="34" t="s">
        <v>54</v>
      </c>
      <c r="E172" s="35" t="s">
        <v>1673</v>
      </c>
    </row>
    <row r="173" spans="1:5" ht="12.75">
      <c r="A173" s="36" t="s">
        <v>56</v>
      </c>
      <c r="E173" s="37" t="s">
        <v>1674</v>
      </c>
    </row>
    <row r="174" spans="1:5" ht="25.5">
      <c r="A174" t="s">
        <v>58</v>
      </c>
      <c r="E174" s="35" t="s">
        <v>1279</v>
      </c>
    </row>
    <row r="175" spans="1:18" ht="12.75" customHeight="1">
      <c r="A175" s="6" t="s">
        <v>45</v>
      </c>
      <c r="B175" s="6"/>
      <c r="C175" s="39" t="s">
        <v>649</v>
      </c>
      <c r="D175" s="6"/>
      <c r="E175" s="27" t="s">
        <v>1675</v>
      </c>
      <c r="F175" s="6"/>
      <c r="G175" s="6"/>
      <c r="H175" s="6"/>
      <c r="I175" s="40">
        <f>0+Q175</f>
      </c>
      <c r="J175" s="6"/>
      <c r="O175">
        <f>0+R175</f>
      </c>
      <c r="Q175">
        <f>0+I176+I180+I184</f>
      </c>
      <c r="R175">
        <f>0+O176+O180+O184</f>
      </c>
    </row>
    <row r="176" spans="1:16" ht="12.75">
      <c r="A176" s="25" t="s">
        <v>47</v>
      </c>
      <c r="B176" s="29" t="s">
        <v>821</v>
      </c>
      <c r="C176" s="29" t="s">
        <v>1676</v>
      </c>
      <c r="D176" s="25" t="s">
        <v>70</v>
      </c>
      <c r="E176" s="30" t="s">
        <v>1677</v>
      </c>
      <c r="F176" s="31" t="s">
        <v>153</v>
      </c>
      <c r="G176" s="32">
        <v>57</v>
      </c>
      <c r="H176" s="33">
        <v>0</v>
      </c>
      <c r="I176" s="33">
        <f>ROUND(ROUND(H176,2)*ROUND(G176,3),2)</f>
      </c>
      <c r="J176" s="31"/>
      <c r="O176">
        <f>(I176*21)/100</f>
      </c>
      <c r="P176" t="s">
        <v>23</v>
      </c>
    </row>
    <row r="177" spans="1:5" ht="25.5">
      <c r="A177" s="34" t="s">
        <v>54</v>
      </c>
      <c r="E177" s="35" t="s">
        <v>1678</v>
      </c>
    </row>
    <row r="178" spans="1:5" ht="12.75">
      <c r="A178" s="36" t="s">
        <v>56</v>
      </c>
      <c r="E178" s="37" t="s">
        <v>1679</v>
      </c>
    </row>
    <row r="179" spans="1:5" ht="63.75">
      <c r="A179" t="s">
        <v>58</v>
      </c>
      <c r="E179" s="35" t="s">
        <v>1680</v>
      </c>
    </row>
    <row r="180" spans="1:16" ht="12.75">
      <c r="A180" s="25" t="s">
        <v>47</v>
      </c>
      <c r="B180" s="29" t="s">
        <v>863</v>
      </c>
      <c r="C180" s="29" t="s">
        <v>1681</v>
      </c>
      <c r="D180" s="25" t="s">
        <v>70</v>
      </c>
      <c r="E180" s="30" t="s">
        <v>1682</v>
      </c>
      <c r="F180" s="31" t="s">
        <v>153</v>
      </c>
      <c r="G180" s="32">
        <v>18</v>
      </c>
      <c r="H180" s="33">
        <v>0</v>
      </c>
      <c r="I180" s="33">
        <f>ROUND(ROUND(H180,2)*ROUND(G180,3),2)</f>
      </c>
      <c r="J180" s="31"/>
      <c r="O180">
        <f>(I180*21)/100</f>
      </c>
      <c r="P180" t="s">
        <v>23</v>
      </c>
    </row>
    <row r="181" spans="1:5" ht="25.5">
      <c r="A181" s="34" t="s">
        <v>54</v>
      </c>
      <c r="E181" s="35" t="s">
        <v>1683</v>
      </c>
    </row>
    <row r="182" spans="1:5" ht="12.75">
      <c r="A182" s="36" t="s">
        <v>56</v>
      </c>
      <c r="E182" s="37" t="s">
        <v>1684</v>
      </c>
    </row>
    <row r="183" spans="1:5" ht="63.75">
      <c r="A183" t="s">
        <v>58</v>
      </c>
      <c r="E183" s="35" t="s">
        <v>1680</v>
      </c>
    </row>
    <row r="184" spans="1:16" ht="12.75">
      <c r="A184" s="25" t="s">
        <v>47</v>
      </c>
      <c r="B184" s="29" t="s">
        <v>103</v>
      </c>
      <c r="C184" s="29" t="s">
        <v>1685</v>
      </c>
      <c r="D184" s="25" t="s">
        <v>70</v>
      </c>
      <c r="E184" s="30" t="s">
        <v>1686</v>
      </c>
      <c r="F184" s="31" t="s">
        <v>72</v>
      </c>
      <c r="G184" s="32">
        <v>22</v>
      </c>
      <c r="H184" s="33">
        <v>0</v>
      </c>
      <c r="I184" s="33">
        <f>ROUND(ROUND(H184,2)*ROUND(G184,3),2)</f>
      </c>
      <c r="J184" s="31"/>
      <c r="O184">
        <f>(I184*21)/100</f>
      </c>
      <c r="P184" t="s">
        <v>23</v>
      </c>
    </row>
    <row r="185" spans="1:5" ht="25.5">
      <c r="A185" s="34" t="s">
        <v>54</v>
      </c>
      <c r="E185" s="35" t="s">
        <v>1687</v>
      </c>
    </row>
    <row r="186" spans="1:5" ht="12.75">
      <c r="A186" s="36" t="s">
        <v>56</v>
      </c>
      <c r="E186" s="37" t="s">
        <v>1688</v>
      </c>
    </row>
    <row r="187" spans="1:5" ht="38.25">
      <c r="A187" t="s">
        <v>58</v>
      </c>
      <c r="E187" s="35" t="s">
        <v>1689</v>
      </c>
    </row>
    <row r="188" spans="1:18" ht="12.75" customHeight="1">
      <c r="A188" s="6" t="s">
        <v>45</v>
      </c>
      <c r="B188" s="6"/>
      <c r="C188" s="39" t="s">
        <v>509</v>
      </c>
      <c r="D188" s="6"/>
      <c r="E188" s="27" t="s">
        <v>1297</v>
      </c>
      <c r="F188" s="6"/>
      <c r="G188" s="6"/>
      <c r="H188" s="6"/>
      <c r="I188" s="40">
        <f>0+Q188</f>
      </c>
      <c r="J188" s="6"/>
      <c r="O188">
        <f>0+R188</f>
      </c>
      <c r="Q188">
        <f>0+I189+I193+I197+I201</f>
      </c>
      <c r="R188">
        <f>0+O189+O193+O197+O201</f>
      </c>
    </row>
    <row r="189" spans="1:16" ht="12.75">
      <c r="A189" s="25" t="s">
        <v>47</v>
      </c>
      <c r="B189" s="29" t="s">
        <v>602</v>
      </c>
      <c r="C189" s="29" t="s">
        <v>1690</v>
      </c>
      <c r="D189" s="25" t="s">
        <v>70</v>
      </c>
      <c r="E189" s="30" t="s">
        <v>1691</v>
      </c>
      <c r="F189" s="31" t="s">
        <v>72</v>
      </c>
      <c r="G189" s="32">
        <v>2</v>
      </c>
      <c r="H189" s="33">
        <v>0</v>
      </c>
      <c r="I189" s="33">
        <f>ROUND(ROUND(H189,2)*ROUND(G189,3),2)</f>
      </c>
      <c r="J189" s="31"/>
      <c r="O189">
        <f>(I189*21)/100</f>
      </c>
      <c r="P189" t="s">
        <v>23</v>
      </c>
    </row>
    <row r="190" spans="1:5" ht="25.5">
      <c r="A190" s="34" t="s">
        <v>54</v>
      </c>
      <c r="E190" s="35" t="s">
        <v>1301</v>
      </c>
    </row>
    <row r="191" spans="1:5" ht="12.75">
      <c r="A191" s="36" t="s">
        <v>56</v>
      </c>
      <c r="E191" s="37" t="s">
        <v>95</v>
      </c>
    </row>
    <row r="192" spans="1:5" ht="102">
      <c r="A192" t="s">
        <v>58</v>
      </c>
      <c r="E192" s="35" t="s">
        <v>1692</v>
      </c>
    </row>
    <row r="193" spans="1:16" ht="12.75">
      <c r="A193" s="25" t="s">
        <v>47</v>
      </c>
      <c r="B193" s="29" t="s">
        <v>857</v>
      </c>
      <c r="C193" s="29" t="s">
        <v>1693</v>
      </c>
      <c r="D193" s="25" t="s">
        <v>70</v>
      </c>
      <c r="E193" s="30" t="s">
        <v>1694</v>
      </c>
      <c r="F193" s="31" t="s">
        <v>72</v>
      </c>
      <c r="G193" s="32">
        <v>2</v>
      </c>
      <c r="H193" s="33">
        <v>0</v>
      </c>
      <c r="I193" s="33">
        <f>ROUND(ROUND(H193,2)*ROUND(G193,3),2)</f>
      </c>
      <c r="J193" s="31"/>
      <c r="O193">
        <f>(I193*21)/100</f>
      </c>
      <c r="P193" t="s">
        <v>23</v>
      </c>
    </row>
    <row r="194" spans="1:5" ht="25.5">
      <c r="A194" s="34" t="s">
        <v>54</v>
      </c>
      <c r="E194" s="35" t="s">
        <v>1301</v>
      </c>
    </row>
    <row r="195" spans="1:5" ht="12.75">
      <c r="A195" s="36" t="s">
        <v>56</v>
      </c>
      <c r="E195" s="37" t="s">
        <v>95</v>
      </c>
    </row>
    <row r="196" spans="1:5" ht="38.25">
      <c r="A196" t="s">
        <v>58</v>
      </c>
      <c r="E196" s="35" t="s">
        <v>1695</v>
      </c>
    </row>
    <row r="197" spans="1:16" ht="12.75">
      <c r="A197" s="25" t="s">
        <v>47</v>
      </c>
      <c r="B197" s="29" t="s">
        <v>620</v>
      </c>
      <c r="C197" s="29" t="s">
        <v>1696</v>
      </c>
      <c r="D197" s="25" t="s">
        <v>70</v>
      </c>
      <c r="E197" s="30" t="s">
        <v>1697</v>
      </c>
      <c r="F197" s="31" t="s">
        <v>72</v>
      </c>
      <c r="G197" s="32">
        <v>2</v>
      </c>
      <c r="H197" s="33">
        <v>0</v>
      </c>
      <c r="I197" s="33">
        <f>ROUND(ROUND(H197,2)*ROUND(G197,3),2)</f>
      </c>
      <c r="J197" s="31"/>
      <c r="O197">
        <f>(I197*21)/100</f>
      </c>
      <c r="P197" t="s">
        <v>23</v>
      </c>
    </row>
    <row r="198" spans="1:5" ht="25.5">
      <c r="A198" s="34" t="s">
        <v>54</v>
      </c>
      <c r="E198" s="35" t="s">
        <v>1301</v>
      </c>
    </row>
    <row r="199" spans="1:5" ht="12.75">
      <c r="A199" s="36" t="s">
        <v>56</v>
      </c>
      <c r="E199" s="37" t="s">
        <v>95</v>
      </c>
    </row>
    <row r="200" spans="1:5" ht="12.75">
      <c r="A200" t="s">
        <v>58</v>
      </c>
      <c r="E200" s="35" t="s">
        <v>70</v>
      </c>
    </row>
    <row r="201" spans="1:16" ht="12.75">
      <c r="A201" s="25" t="s">
        <v>47</v>
      </c>
      <c r="B201" s="29" t="s">
        <v>142</v>
      </c>
      <c r="C201" s="29" t="s">
        <v>1698</v>
      </c>
      <c r="D201" s="25" t="s">
        <v>70</v>
      </c>
      <c r="E201" s="30" t="s">
        <v>1699</v>
      </c>
      <c r="F201" s="31" t="s">
        <v>153</v>
      </c>
      <c r="G201" s="32">
        <v>66</v>
      </c>
      <c r="H201" s="33">
        <v>0</v>
      </c>
      <c r="I201" s="33">
        <f>ROUND(ROUND(H201,2)*ROUND(G201,3),2)</f>
      </c>
      <c r="J201" s="31"/>
      <c r="O201">
        <f>(I201*21)/100</f>
      </c>
      <c r="P201" t="s">
        <v>23</v>
      </c>
    </row>
    <row r="202" spans="1:5" ht="25.5">
      <c r="A202" s="34" t="s">
        <v>54</v>
      </c>
      <c r="E202" s="35" t="s">
        <v>1700</v>
      </c>
    </row>
    <row r="203" spans="1:5" ht="12.75">
      <c r="A203" s="36" t="s">
        <v>56</v>
      </c>
      <c r="E203" s="37" t="s">
        <v>1701</v>
      </c>
    </row>
    <row r="204" spans="1:5" ht="12.75">
      <c r="A204" t="s">
        <v>58</v>
      </c>
      <c r="E204" s="35" t="s">
        <v>70</v>
      </c>
    </row>
    <row r="205" spans="1:18" ht="12.75" customHeight="1">
      <c r="A205" s="6" t="s">
        <v>45</v>
      </c>
      <c r="B205" s="6"/>
      <c r="C205" s="39" t="s">
        <v>627</v>
      </c>
      <c r="D205" s="6"/>
      <c r="E205" s="27" t="s">
        <v>1330</v>
      </c>
      <c r="F205" s="6"/>
      <c r="G205" s="6"/>
      <c r="H205" s="6"/>
      <c r="I205" s="40">
        <f>0+Q205</f>
      </c>
      <c r="J205" s="6"/>
      <c r="O205">
        <f>0+R205</f>
      </c>
      <c r="Q205">
        <f>0+I206</f>
      </c>
      <c r="R205">
        <f>0+O206</f>
      </c>
    </row>
    <row r="206" spans="1:16" ht="12.75">
      <c r="A206" s="25" t="s">
        <v>47</v>
      </c>
      <c r="B206" s="29" t="s">
        <v>202</v>
      </c>
      <c r="C206" s="29" t="s">
        <v>1331</v>
      </c>
      <c r="D206" s="25" t="s">
        <v>70</v>
      </c>
      <c r="E206" s="30" t="s">
        <v>1332</v>
      </c>
      <c r="F206" s="31" t="s">
        <v>1200</v>
      </c>
      <c r="G206" s="32">
        <v>20</v>
      </c>
      <c r="H206" s="33">
        <v>0</v>
      </c>
      <c r="I206" s="33">
        <f>ROUND(ROUND(H206,2)*ROUND(G206,3),2)</f>
      </c>
      <c r="J206" s="31"/>
      <c r="O206">
        <f>(I206*21)/100</f>
      </c>
      <c r="P206" t="s">
        <v>23</v>
      </c>
    </row>
    <row r="207" spans="1:5" ht="25.5">
      <c r="A207" s="34" t="s">
        <v>54</v>
      </c>
      <c r="E207" s="35" t="s">
        <v>1702</v>
      </c>
    </row>
    <row r="208" spans="1:5" ht="12.75">
      <c r="A208" s="36" t="s">
        <v>56</v>
      </c>
      <c r="E208" s="37" t="s">
        <v>1202</v>
      </c>
    </row>
    <row r="209" spans="1:5" ht="255">
      <c r="A209" t="s">
        <v>58</v>
      </c>
      <c r="E209" s="35" t="s">
        <v>1335</v>
      </c>
    </row>
    <row r="210" spans="1:18" ht="12.75" customHeight="1">
      <c r="A210" s="6" t="s">
        <v>45</v>
      </c>
      <c r="B210" s="6"/>
      <c r="C210" s="39" t="s">
        <v>699</v>
      </c>
      <c r="D210" s="6"/>
      <c r="E210" s="27" t="s">
        <v>1336</v>
      </c>
      <c r="F210" s="6"/>
      <c r="G210" s="6"/>
      <c r="H210" s="6"/>
      <c r="I210" s="40">
        <f>0+Q210</f>
      </c>
      <c r="J210" s="6"/>
      <c r="O210">
        <f>0+R210</f>
      </c>
      <c r="Q210">
        <f>0+I211</f>
      </c>
      <c r="R210">
        <f>0+O211</f>
      </c>
    </row>
    <row r="211" spans="1:16" ht="12.75">
      <c r="A211" s="25" t="s">
        <v>47</v>
      </c>
      <c r="B211" s="29" t="s">
        <v>196</v>
      </c>
      <c r="C211" s="29" t="s">
        <v>1703</v>
      </c>
      <c r="D211" s="25" t="s">
        <v>70</v>
      </c>
      <c r="E211" s="30" t="s">
        <v>1704</v>
      </c>
      <c r="F211" s="31" t="s">
        <v>153</v>
      </c>
      <c r="G211" s="32">
        <v>20</v>
      </c>
      <c r="H211" s="33">
        <v>0</v>
      </c>
      <c r="I211" s="33">
        <f>ROUND(ROUND(H211,2)*ROUND(G211,3),2)</f>
      </c>
      <c r="J211" s="31"/>
      <c r="O211">
        <f>(I211*21)/100</f>
      </c>
      <c r="P211" t="s">
        <v>23</v>
      </c>
    </row>
    <row r="212" spans="1:5" ht="25.5">
      <c r="A212" s="34" t="s">
        <v>54</v>
      </c>
      <c r="E212" s="35" t="s">
        <v>1705</v>
      </c>
    </row>
    <row r="213" spans="1:5" ht="12.75">
      <c r="A213" s="36" t="s">
        <v>56</v>
      </c>
      <c r="E213" s="37" t="s">
        <v>1202</v>
      </c>
    </row>
    <row r="214" spans="1:5" ht="25.5">
      <c r="A214" t="s">
        <v>58</v>
      </c>
      <c r="E214" s="35" t="s">
        <v>1339</v>
      </c>
    </row>
    <row r="215" spans="1:18" ht="12.75" customHeight="1">
      <c r="A215" s="6" t="s">
        <v>45</v>
      </c>
      <c r="B215" s="6"/>
      <c r="C215" s="39" t="s">
        <v>1706</v>
      </c>
      <c r="D215" s="6"/>
      <c r="E215" s="27" t="s">
        <v>1707</v>
      </c>
      <c r="F215" s="6"/>
      <c r="G215" s="6"/>
      <c r="H215" s="6"/>
      <c r="I215" s="40">
        <f>0+Q215</f>
      </c>
      <c r="J215" s="6"/>
      <c r="O215">
        <f>0+R215</f>
      </c>
      <c r="Q215">
        <f>0+I216+I220+I224+I228+I232</f>
      </c>
      <c r="R215">
        <f>0+O216+O220+O224+O228+O232</f>
      </c>
    </row>
    <row r="216" spans="1:16" ht="12.75">
      <c r="A216" s="25" t="s">
        <v>47</v>
      </c>
      <c r="B216" s="29" t="s">
        <v>914</v>
      </c>
      <c r="C216" s="29" t="s">
        <v>1708</v>
      </c>
      <c r="D216" s="25" t="s">
        <v>70</v>
      </c>
      <c r="E216" s="30" t="s">
        <v>1709</v>
      </c>
      <c r="F216" s="31" t="s">
        <v>153</v>
      </c>
      <c r="G216" s="32">
        <v>18</v>
      </c>
      <c r="H216" s="33">
        <v>0</v>
      </c>
      <c r="I216" s="33">
        <f>ROUND(ROUND(H216,2)*ROUND(G216,3),2)</f>
      </c>
      <c r="J216" s="31"/>
      <c r="O216">
        <f>(I216*21)/100</f>
      </c>
      <c r="P216" t="s">
        <v>23</v>
      </c>
    </row>
    <row r="217" spans="1:5" ht="25.5">
      <c r="A217" s="34" t="s">
        <v>54</v>
      </c>
      <c r="E217" s="35" t="s">
        <v>1683</v>
      </c>
    </row>
    <row r="218" spans="1:5" ht="12.75">
      <c r="A218" s="36" t="s">
        <v>56</v>
      </c>
      <c r="E218" s="37" t="s">
        <v>1684</v>
      </c>
    </row>
    <row r="219" spans="1:5" ht="12.75">
      <c r="A219" t="s">
        <v>58</v>
      </c>
      <c r="E219" s="35" t="s">
        <v>70</v>
      </c>
    </row>
    <row r="220" spans="1:16" ht="12.75">
      <c r="A220" s="25" t="s">
        <v>47</v>
      </c>
      <c r="B220" s="29" t="s">
        <v>759</v>
      </c>
      <c r="C220" s="29" t="s">
        <v>1710</v>
      </c>
      <c r="D220" s="25" t="s">
        <v>70</v>
      </c>
      <c r="E220" s="30" t="s">
        <v>1711</v>
      </c>
      <c r="F220" s="31" t="s">
        <v>72</v>
      </c>
      <c r="G220" s="32">
        <v>2</v>
      </c>
      <c r="H220" s="33">
        <v>0</v>
      </c>
      <c r="I220" s="33">
        <f>ROUND(ROUND(H220,2)*ROUND(G220,3),2)</f>
      </c>
      <c r="J220" s="31"/>
      <c r="O220">
        <f>(I220*21)/100</f>
      </c>
      <c r="P220" t="s">
        <v>23</v>
      </c>
    </row>
    <row r="221" spans="1:5" ht="25.5">
      <c r="A221" s="34" t="s">
        <v>54</v>
      </c>
      <c r="E221" s="35" t="s">
        <v>1301</v>
      </c>
    </row>
    <row r="222" spans="1:5" ht="12.75">
      <c r="A222" s="36" t="s">
        <v>56</v>
      </c>
      <c r="E222" s="37" t="s">
        <v>95</v>
      </c>
    </row>
    <row r="223" spans="1:5" ht="12.75">
      <c r="A223" t="s">
        <v>58</v>
      </c>
      <c r="E223" s="35" t="s">
        <v>70</v>
      </c>
    </row>
    <row r="224" spans="1:16" ht="12.75">
      <c r="A224" s="25" t="s">
        <v>47</v>
      </c>
      <c r="B224" s="29" t="s">
        <v>765</v>
      </c>
      <c r="C224" s="29" t="s">
        <v>1712</v>
      </c>
      <c r="D224" s="25" t="s">
        <v>70</v>
      </c>
      <c r="E224" s="30" t="s">
        <v>1713</v>
      </c>
      <c r="F224" s="31" t="s">
        <v>72</v>
      </c>
      <c r="G224" s="32">
        <v>6</v>
      </c>
      <c r="H224" s="33">
        <v>0</v>
      </c>
      <c r="I224" s="33">
        <f>ROUND(ROUND(H224,2)*ROUND(G224,3),2)</f>
      </c>
      <c r="J224" s="31"/>
      <c r="O224">
        <f>(I224*21)/100</f>
      </c>
      <c r="P224" t="s">
        <v>23</v>
      </c>
    </row>
    <row r="225" spans="1:5" ht="25.5">
      <c r="A225" s="34" t="s">
        <v>54</v>
      </c>
      <c r="E225" s="35" t="s">
        <v>1607</v>
      </c>
    </row>
    <row r="226" spans="1:5" ht="12.75">
      <c r="A226" s="36" t="s">
        <v>56</v>
      </c>
      <c r="E226" s="37" t="s">
        <v>777</v>
      </c>
    </row>
    <row r="227" spans="1:5" ht="12.75">
      <c r="A227" t="s">
        <v>58</v>
      </c>
      <c r="E227" s="35" t="s">
        <v>70</v>
      </c>
    </row>
    <row r="228" spans="1:16" ht="12.75">
      <c r="A228" s="25" t="s">
        <v>47</v>
      </c>
      <c r="B228" s="29" t="s">
        <v>779</v>
      </c>
      <c r="C228" s="29" t="s">
        <v>1714</v>
      </c>
      <c r="D228" s="25" t="s">
        <v>70</v>
      </c>
      <c r="E228" s="30" t="s">
        <v>1715</v>
      </c>
      <c r="F228" s="31" t="s">
        <v>72</v>
      </c>
      <c r="G228" s="32">
        <v>2</v>
      </c>
      <c r="H228" s="33">
        <v>0</v>
      </c>
      <c r="I228" s="33">
        <f>ROUND(ROUND(H228,2)*ROUND(G228,3),2)</f>
      </c>
      <c r="J228" s="31"/>
      <c r="O228">
        <f>(I228*21)/100</f>
      </c>
      <c r="P228" t="s">
        <v>23</v>
      </c>
    </row>
    <row r="229" spans="1:5" ht="25.5">
      <c r="A229" s="34" t="s">
        <v>54</v>
      </c>
      <c r="E229" s="35" t="s">
        <v>1301</v>
      </c>
    </row>
    <row r="230" spans="1:5" ht="12.75">
      <c r="A230" s="36" t="s">
        <v>56</v>
      </c>
      <c r="E230" s="37" t="s">
        <v>95</v>
      </c>
    </row>
    <row r="231" spans="1:5" ht="12.75">
      <c r="A231" t="s">
        <v>58</v>
      </c>
      <c r="E231" s="35" t="s">
        <v>70</v>
      </c>
    </row>
    <row r="232" spans="1:16" ht="12.75">
      <c r="A232" s="25" t="s">
        <v>47</v>
      </c>
      <c r="B232" s="29" t="s">
        <v>712</v>
      </c>
      <c r="C232" s="29" t="s">
        <v>1716</v>
      </c>
      <c r="D232" s="25" t="s">
        <v>70</v>
      </c>
      <c r="E232" s="30" t="s">
        <v>1717</v>
      </c>
      <c r="F232" s="31" t="s">
        <v>153</v>
      </c>
      <c r="G232" s="32">
        <v>57</v>
      </c>
      <c r="H232" s="33">
        <v>0</v>
      </c>
      <c r="I232" s="33">
        <f>ROUND(ROUND(H232,2)*ROUND(G232,3),2)</f>
      </c>
      <c r="J232" s="31"/>
      <c r="O232">
        <f>(I232*21)/100</f>
      </c>
      <c r="P232" t="s">
        <v>23</v>
      </c>
    </row>
    <row r="233" spans="1:5" ht="25.5">
      <c r="A233" s="34" t="s">
        <v>54</v>
      </c>
      <c r="E233" s="35" t="s">
        <v>1678</v>
      </c>
    </row>
    <row r="234" spans="1:5" ht="12.75">
      <c r="A234" s="36" t="s">
        <v>56</v>
      </c>
      <c r="E234" s="37" t="s">
        <v>1679</v>
      </c>
    </row>
    <row r="235" spans="1:5" ht="12.75">
      <c r="A235" t="s">
        <v>58</v>
      </c>
      <c r="E235" s="35" t="s">
        <v>1718</v>
      </c>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R64"/>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20.7109375" style="0" customWidth="1"/>
    <col min="15" max="18" width="9.140625" style="0" hidden="1" customWidth="1"/>
  </cols>
  <sheetData>
    <row r="1" spans="1:16" ht="12.75" customHeight="1">
      <c r="A1" t="s">
        <v>11</v>
      </c>
      <c r="B1" s="1"/>
      <c r="C1" s="1"/>
      <c r="D1" s="1"/>
      <c r="E1" s="1" t="s">
        <v>0</v>
      </c>
      <c r="F1" s="1"/>
      <c r="G1" s="1"/>
      <c r="H1" s="1"/>
      <c r="I1" s="1"/>
      <c r="J1" s="1"/>
      <c r="P1" t="s">
        <v>22</v>
      </c>
    </row>
    <row r="2" spans="2:16" ht="25" customHeight="1">
      <c r="B2" s="1"/>
      <c r="C2" s="1"/>
      <c r="D2" s="1"/>
      <c r="E2" s="2" t="s">
        <v>13</v>
      </c>
      <c r="F2" s="1"/>
      <c r="G2" s="1"/>
      <c r="H2" s="6"/>
      <c r="I2" s="6"/>
      <c r="J2" s="1"/>
      <c r="O2">
        <f>0+O8</f>
      </c>
      <c r="P2" t="s">
        <v>22</v>
      </c>
    </row>
    <row r="3" spans="1:16" ht="15" customHeight="1">
      <c r="A3" t="s">
        <v>12</v>
      </c>
      <c r="B3" s="12" t="s">
        <v>14</v>
      </c>
      <c r="C3" s="13" t="s">
        <v>15</v>
      </c>
      <c r="D3" s="1"/>
      <c r="E3" s="14" t="s">
        <v>16</v>
      </c>
      <c r="F3" s="1"/>
      <c r="G3" s="9"/>
      <c r="H3" s="8" t="s">
        <v>1719</v>
      </c>
      <c r="I3" s="41">
        <f>0+I8</f>
      </c>
      <c r="J3" s="10"/>
      <c r="O3" t="s">
        <v>19</v>
      </c>
      <c r="P3" t="s">
        <v>23</v>
      </c>
    </row>
    <row r="4" spans="1:16" ht="15" customHeight="1">
      <c r="A4" t="s">
        <v>17</v>
      </c>
      <c r="B4" s="16" t="s">
        <v>18</v>
      </c>
      <c r="C4" s="17" t="s">
        <v>1719</v>
      </c>
      <c r="D4" s="6"/>
      <c r="E4" s="18" t="s">
        <v>1720</v>
      </c>
      <c r="F4" s="6"/>
      <c r="G4" s="6"/>
      <c r="H4" s="19"/>
      <c r="I4" s="19"/>
      <c r="J4" s="6"/>
      <c r="O4" t="s">
        <v>20</v>
      </c>
      <c r="P4" t="s">
        <v>23</v>
      </c>
    </row>
    <row r="5" spans="1:16" ht="12.75" customHeight="1">
      <c r="A5" s="15" t="s">
        <v>26</v>
      </c>
      <c r="B5" s="15" t="s">
        <v>28</v>
      </c>
      <c r="C5" s="15" t="s">
        <v>30</v>
      </c>
      <c r="D5" s="15" t="s">
        <v>31</v>
      </c>
      <c r="E5" s="15" t="s">
        <v>32</v>
      </c>
      <c r="F5" s="15" t="s">
        <v>34</v>
      </c>
      <c r="G5" s="15" t="s">
        <v>36</v>
      </c>
      <c r="H5" s="15" t="s">
        <v>38</v>
      </c>
      <c r="I5" s="15"/>
      <c r="J5" s="15" t="s">
        <v>43</v>
      </c>
      <c r="O5" t="s">
        <v>21</v>
      </c>
      <c r="P5" t="s">
        <v>23</v>
      </c>
    </row>
    <row r="6" spans="1:10" ht="12.75" customHeight="1">
      <c r="A6" s="15"/>
      <c r="B6" s="15"/>
      <c r="C6" s="15"/>
      <c r="D6" s="15"/>
      <c r="E6" s="15"/>
      <c r="F6" s="15"/>
      <c r="G6" s="15"/>
      <c r="H6" s="15" t="s">
        <v>39</v>
      </c>
      <c r="I6" s="15" t="s">
        <v>41</v>
      </c>
      <c r="J6" s="15"/>
    </row>
    <row r="7" spans="1:10" ht="12.75" customHeight="1">
      <c r="A7" s="15" t="s">
        <v>27</v>
      </c>
      <c r="B7" s="15" t="s">
        <v>29</v>
      </c>
      <c r="C7" s="15" t="s">
        <v>23</v>
      </c>
      <c r="D7" s="15" t="s">
        <v>22</v>
      </c>
      <c r="E7" s="15" t="s">
        <v>33</v>
      </c>
      <c r="F7" s="15" t="s">
        <v>35</v>
      </c>
      <c r="G7" s="15" t="s">
        <v>37</v>
      </c>
      <c r="H7" s="15" t="s">
        <v>40</v>
      </c>
      <c r="I7" s="15" t="s">
        <v>42</v>
      </c>
      <c r="J7" s="15" t="s">
        <v>44</v>
      </c>
    </row>
    <row r="8" spans="1:18" ht="12.75" customHeight="1">
      <c r="A8" s="19" t="s">
        <v>45</v>
      </c>
      <c r="B8" s="19"/>
      <c r="C8" s="26" t="s">
        <v>40</v>
      </c>
      <c r="D8" s="19"/>
      <c r="E8" s="27" t="s">
        <v>718</v>
      </c>
      <c r="F8" s="19"/>
      <c r="G8" s="19"/>
      <c r="H8" s="19"/>
      <c r="I8" s="28">
        <f>0+Q8</f>
      </c>
      <c r="J8" s="19"/>
      <c r="O8">
        <f>0+R8</f>
      </c>
      <c r="Q8">
        <f>0+I9+I13+I17+I21+I25+I29+I33+I37+I41+I45+I49+I53+I57+I61</f>
      </c>
      <c r="R8">
        <f>0+O9+O13+O17+O21+O25+O29+O33+O37+O41+O45+O49+O53+O57+O61</f>
      </c>
    </row>
    <row r="9" spans="1:16" ht="25.5">
      <c r="A9" s="25" t="s">
        <v>47</v>
      </c>
      <c r="B9" s="29" t="s">
        <v>29</v>
      </c>
      <c r="C9" s="29" t="s">
        <v>1721</v>
      </c>
      <c r="D9" s="25" t="s">
        <v>70</v>
      </c>
      <c r="E9" s="30" t="s">
        <v>1722</v>
      </c>
      <c r="F9" s="31" t="s">
        <v>72</v>
      </c>
      <c r="G9" s="32">
        <v>104</v>
      </c>
      <c r="H9" s="33">
        <v>0</v>
      </c>
      <c r="I9" s="33">
        <f>ROUND(ROUND(H9,2)*ROUND(G9,3),2)</f>
      </c>
      <c r="J9" s="31" t="s">
        <v>53</v>
      </c>
      <c r="O9">
        <f>(I9*21)/100</f>
      </c>
      <c r="P9" t="s">
        <v>23</v>
      </c>
    </row>
    <row r="10" spans="1:5" ht="153">
      <c r="A10" s="34" t="s">
        <v>54</v>
      </c>
      <c r="E10" s="35" t="s">
        <v>1723</v>
      </c>
    </row>
    <row r="11" spans="1:5" ht="25.5">
      <c r="A11" s="36" t="s">
        <v>56</v>
      </c>
      <c r="E11" s="37" t="s">
        <v>1724</v>
      </c>
    </row>
    <row r="12" spans="1:5" ht="63.75">
      <c r="A12" t="s">
        <v>58</v>
      </c>
      <c r="E12" s="35" t="s">
        <v>772</v>
      </c>
    </row>
    <row r="13" spans="1:16" ht="25.5">
      <c r="A13" s="25" t="s">
        <v>47</v>
      </c>
      <c r="B13" s="29" t="s">
        <v>23</v>
      </c>
      <c r="C13" s="29" t="s">
        <v>760</v>
      </c>
      <c r="D13" s="25" t="s">
        <v>70</v>
      </c>
      <c r="E13" s="30" t="s">
        <v>761</v>
      </c>
      <c r="F13" s="31" t="s">
        <v>72</v>
      </c>
      <c r="G13" s="32">
        <v>104</v>
      </c>
      <c r="H13" s="33">
        <v>0</v>
      </c>
      <c r="I13" s="33">
        <f>ROUND(ROUND(H13,2)*ROUND(G13,3),2)</f>
      </c>
      <c r="J13" s="31" t="s">
        <v>53</v>
      </c>
      <c r="O13">
        <f>(I13*21)/100</f>
      </c>
      <c r="P13" t="s">
        <v>23</v>
      </c>
    </row>
    <row r="14" spans="1:5" ht="153">
      <c r="A14" s="34" t="s">
        <v>54</v>
      </c>
      <c r="E14" s="35" t="s">
        <v>1725</v>
      </c>
    </row>
    <row r="15" spans="1:5" ht="25.5">
      <c r="A15" s="36" t="s">
        <v>56</v>
      </c>
      <c r="E15" s="37" t="s">
        <v>1724</v>
      </c>
    </row>
    <row r="16" spans="1:5" ht="25.5">
      <c r="A16" t="s">
        <v>58</v>
      </c>
      <c r="E16" s="35" t="s">
        <v>764</v>
      </c>
    </row>
    <row r="17" spans="1:16" ht="12.75">
      <c r="A17" s="25" t="s">
        <v>47</v>
      </c>
      <c r="B17" s="29" t="s">
        <v>22</v>
      </c>
      <c r="C17" s="29" t="s">
        <v>1726</v>
      </c>
      <c r="D17" s="25" t="s">
        <v>70</v>
      </c>
      <c r="E17" s="30" t="s">
        <v>1727</v>
      </c>
      <c r="F17" s="31" t="s">
        <v>1728</v>
      </c>
      <c r="G17" s="32">
        <v>9450</v>
      </c>
      <c r="H17" s="33">
        <v>0</v>
      </c>
      <c r="I17" s="33">
        <f>ROUND(ROUND(H17,2)*ROUND(G17,3),2)</f>
      </c>
      <c r="J17" s="31" t="s">
        <v>53</v>
      </c>
      <c r="O17">
        <f>(I17*21)/100</f>
      </c>
      <c r="P17" t="s">
        <v>23</v>
      </c>
    </row>
    <row r="18" spans="1:5" ht="153">
      <c r="A18" s="34" t="s">
        <v>54</v>
      </c>
      <c r="E18" s="35" t="s">
        <v>1729</v>
      </c>
    </row>
    <row r="19" spans="1:5" ht="25.5">
      <c r="A19" s="36" t="s">
        <v>56</v>
      </c>
      <c r="E19" s="37" t="s">
        <v>1730</v>
      </c>
    </row>
    <row r="20" spans="1:5" ht="25.5">
      <c r="A20" t="s">
        <v>58</v>
      </c>
      <c r="E20" s="35" t="s">
        <v>1731</v>
      </c>
    </row>
    <row r="21" spans="1:16" ht="12.75">
      <c r="A21" s="25" t="s">
        <v>47</v>
      </c>
      <c r="B21" s="29" t="s">
        <v>48</v>
      </c>
      <c r="C21" s="29" t="s">
        <v>1732</v>
      </c>
      <c r="D21" s="25" t="s">
        <v>70</v>
      </c>
      <c r="E21" s="30" t="s">
        <v>1733</v>
      </c>
      <c r="F21" s="31" t="s">
        <v>84</v>
      </c>
      <c r="G21" s="32">
        <v>13.625</v>
      </c>
      <c r="H21" s="33">
        <v>0</v>
      </c>
      <c r="I21" s="33">
        <f>ROUND(ROUND(H21,2)*ROUND(G21,3),2)</f>
      </c>
      <c r="J21" s="31" t="s">
        <v>53</v>
      </c>
      <c r="O21">
        <f>(I21*21)/100</f>
      </c>
      <c r="P21" t="s">
        <v>23</v>
      </c>
    </row>
    <row r="22" spans="1:5" ht="38.25">
      <c r="A22" s="34" t="s">
        <v>54</v>
      </c>
      <c r="E22" s="35" t="s">
        <v>1734</v>
      </c>
    </row>
    <row r="23" spans="1:5" ht="12.75">
      <c r="A23" s="36" t="s">
        <v>56</v>
      </c>
      <c r="E23" s="37" t="s">
        <v>1735</v>
      </c>
    </row>
    <row r="24" spans="1:5" ht="38.25">
      <c r="A24" t="s">
        <v>58</v>
      </c>
      <c r="E24" s="35" t="s">
        <v>1736</v>
      </c>
    </row>
    <row r="25" spans="1:16" ht="12.75">
      <c r="A25" s="25" t="s">
        <v>47</v>
      </c>
      <c r="B25" s="29" t="s">
        <v>886</v>
      </c>
      <c r="C25" s="29" t="s">
        <v>1737</v>
      </c>
      <c r="D25" s="25" t="s">
        <v>70</v>
      </c>
      <c r="E25" s="30" t="s">
        <v>1738</v>
      </c>
      <c r="F25" s="31" t="s">
        <v>84</v>
      </c>
      <c r="G25" s="32">
        <v>13.625</v>
      </c>
      <c r="H25" s="33">
        <v>0</v>
      </c>
      <c r="I25" s="33">
        <f>ROUND(ROUND(H25,2)*ROUND(G25,3),2)</f>
      </c>
      <c r="J25" s="31" t="s">
        <v>53</v>
      </c>
      <c r="O25">
        <f>(I25*21)/100</f>
      </c>
      <c r="P25" t="s">
        <v>23</v>
      </c>
    </row>
    <row r="26" spans="1:5" ht="25.5">
      <c r="A26" s="34" t="s">
        <v>54</v>
      </c>
      <c r="E26" s="35" t="s">
        <v>1739</v>
      </c>
    </row>
    <row r="27" spans="1:5" ht="12.75">
      <c r="A27" s="36" t="s">
        <v>56</v>
      </c>
      <c r="E27" s="37" t="s">
        <v>1735</v>
      </c>
    </row>
    <row r="28" spans="1:5" ht="25.5">
      <c r="A28" t="s">
        <v>58</v>
      </c>
      <c r="E28" s="35" t="s">
        <v>1740</v>
      </c>
    </row>
    <row r="29" spans="1:16" ht="12.75">
      <c r="A29" s="25" t="s">
        <v>47</v>
      </c>
      <c r="B29" s="29" t="s">
        <v>625</v>
      </c>
      <c r="C29" s="29" t="s">
        <v>1741</v>
      </c>
      <c r="D29" s="25" t="s">
        <v>70</v>
      </c>
      <c r="E29" s="30" t="s">
        <v>1742</v>
      </c>
      <c r="F29" s="31" t="s">
        <v>72</v>
      </c>
      <c r="G29" s="32">
        <v>4</v>
      </c>
      <c r="H29" s="33">
        <v>0</v>
      </c>
      <c r="I29" s="33">
        <f>ROUND(ROUND(H29,2)*ROUND(G29,3),2)</f>
      </c>
      <c r="J29" s="31" t="s">
        <v>53</v>
      </c>
      <c r="O29">
        <f>(I29*21)/100</f>
      </c>
      <c r="P29" t="s">
        <v>23</v>
      </c>
    </row>
    <row r="30" spans="1:5" ht="89.25">
      <c r="A30" s="34" t="s">
        <v>54</v>
      </c>
      <c r="E30" s="35" t="s">
        <v>1743</v>
      </c>
    </row>
    <row r="31" spans="1:5" ht="12.75">
      <c r="A31" s="36" t="s">
        <v>56</v>
      </c>
      <c r="E31" s="37" t="s">
        <v>1744</v>
      </c>
    </row>
    <row r="32" spans="1:5" ht="76.5">
      <c r="A32" t="s">
        <v>58</v>
      </c>
      <c r="E32" s="35" t="s">
        <v>1745</v>
      </c>
    </row>
    <row r="33" spans="1:16" ht="12.75">
      <c r="A33" s="25" t="s">
        <v>47</v>
      </c>
      <c r="B33" s="29" t="s">
        <v>674</v>
      </c>
      <c r="C33" s="29" t="s">
        <v>1746</v>
      </c>
      <c r="D33" s="25" t="s">
        <v>70</v>
      </c>
      <c r="E33" s="30" t="s">
        <v>1747</v>
      </c>
      <c r="F33" s="31" t="s">
        <v>72</v>
      </c>
      <c r="G33" s="32">
        <v>4</v>
      </c>
      <c r="H33" s="33">
        <v>0</v>
      </c>
      <c r="I33" s="33">
        <f>ROUND(ROUND(H33,2)*ROUND(G33,3),2)</f>
      </c>
      <c r="J33" s="31" t="s">
        <v>53</v>
      </c>
      <c r="O33">
        <f>(I33*21)/100</f>
      </c>
      <c r="P33" t="s">
        <v>23</v>
      </c>
    </row>
    <row r="34" spans="1:5" ht="89.25">
      <c r="A34" s="34" t="s">
        <v>54</v>
      </c>
      <c r="E34" s="35" t="s">
        <v>1748</v>
      </c>
    </row>
    <row r="35" spans="1:5" ht="12.75">
      <c r="A35" s="36" t="s">
        <v>56</v>
      </c>
      <c r="E35" s="37" t="s">
        <v>1744</v>
      </c>
    </row>
    <row r="36" spans="1:5" ht="25.5">
      <c r="A36" t="s">
        <v>58</v>
      </c>
      <c r="E36" s="35" t="s">
        <v>1749</v>
      </c>
    </row>
    <row r="37" spans="1:16" ht="12.75">
      <c r="A37" s="25" t="s">
        <v>47</v>
      </c>
      <c r="B37" s="29" t="s">
        <v>40</v>
      </c>
      <c r="C37" s="29" t="s">
        <v>1750</v>
      </c>
      <c r="D37" s="25" t="s">
        <v>70</v>
      </c>
      <c r="E37" s="30" t="s">
        <v>1751</v>
      </c>
      <c r="F37" s="31" t="s">
        <v>1728</v>
      </c>
      <c r="G37" s="32">
        <v>300</v>
      </c>
      <c r="H37" s="33">
        <v>0</v>
      </c>
      <c r="I37" s="33">
        <f>ROUND(ROUND(H37,2)*ROUND(G37,3),2)</f>
      </c>
      <c r="J37" s="31" t="s">
        <v>53</v>
      </c>
      <c r="O37">
        <f>(I37*21)/100</f>
      </c>
      <c r="P37" t="s">
        <v>23</v>
      </c>
    </row>
    <row r="38" spans="1:5" ht="89.25">
      <c r="A38" s="34" t="s">
        <v>54</v>
      </c>
      <c r="E38" s="35" t="s">
        <v>1752</v>
      </c>
    </row>
    <row r="39" spans="1:5" ht="12.75">
      <c r="A39" s="36" t="s">
        <v>56</v>
      </c>
      <c r="E39" s="37" t="s">
        <v>1753</v>
      </c>
    </row>
    <row r="40" spans="1:5" ht="25.5">
      <c r="A40" t="s">
        <v>58</v>
      </c>
      <c r="E40" s="35" t="s">
        <v>1754</v>
      </c>
    </row>
    <row r="41" spans="1:16" ht="12.75">
      <c r="A41" s="25" t="s">
        <v>47</v>
      </c>
      <c r="B41" s="29" t="s">
        <v>42</v>
      </c>
      <c r="C41" s="29" t="s">
        <v>1755</v>
      </c>
      <c r="D41" s="25" t="s">
        <v>70</v>
      </c>
      <c r="E41" s="30" t="s">
        <v>1756</v>
      </c>
      <c r="F41" s="31" t="s">
        <v>72</v>
      </c>
      <c r="G41" s="32">
        <v>4</v>
      </c>
      <c r="H41" s="33">
        <v>0</v>
      </c>
      <c r="I41" s="33">
        <f>ROUND(ROUND(H41,2)*ROUND(G41,3),2)</f>
      </c>
      <c r="J41" s="31" t="s">
        <v>53</v>
      </c>
      <c r="O41">
        <f>(I41*21)/100</f>
      </c>
      <c r="P41" t="s">
        <v>23</v>
      </c>
    </row>
    <row r="42" spans="1:5" ht="76.5">
      <c r="A42" s="34" t="s">
        <v>54</v>
      </c>
      <c r="E42" s="35" t="s">
        <v>1757</v>
      </c>
    </row>
    <row r="43" spans="1:5" ht="12.75">
      <c r="A43" s="36" t="s">
        <v>56</v>
      </c>
      <c r="E43" s="37" t="s">
        <v>1744</v>
      </c>
    </row>
    <row r="44" spans="1:5" ht="76.5">
      <c r="A44" t="s">
        <v>58</v>
      </c>
      <c r="E44" s="35" t="s">
        <v>1745</v>
      </c>
    </row>
    <row r="45" spans="1:16" ht="12.75">
      <c r="A45" s="25" t="s">
        <v>47</v>
      </c>
      <c r="B45" s="29" t="s">
        <v>44</v>
      </c>
      <c r="C45" s="29" t="s">
        <v>1758</v>
      </c>
      <c r="D45" s="25" t="s">
        <v>70</v>
      </c>
      <c r="E45" s="30" t="s">
        <v>1759</v>
      </c>
      <c r="F45" s="31" t="s">
        <v>72</v>
      </c>
      <c r="G45" s="32">
        <v>4</v>
      </c>
      <c r="H45" s="33">
        <v>0</v>
      </c>
      <c r="I45" s="33">
        <f>ROUND(ROUND(H45,2)*ROUND(G45,3),2)</f>
      </c>
      <c r="J45" s="31" t="s">
        <v>53</v>
      </c>
      <c r="O45">
        <f>(I45*21)/100</f>
      </c>
      <c r="P45" t="s">
        <v>23</v>
      </c>
    </row>
    <row r="46" spans="1:5" ht="76.5">
      <c r="A46" s="34" t="s">
        <v>54</v>
      </c>
      <c r="E46" s="35" t="s">
        <v>1760</v>
      </c>
    </row>
    <row r="47" spans="1:5" ht="12.75">
      <c r="A47" s="36" t="s">
        <v>56</v>
      </c>
      <c r="E47" s="37" t="s">
        <v>1744</v>
      </c>
    </row>
    <row r="48" spans="1:5" ht="25.5">
      <c r="A48" t="s">
        <v>58</v>
      </c>
      <c r="E48" s="35" t="s">
        <v>1749</v>
      </c>
    </row>
    <row r="49" spans="1:16" ht="12.75">
      <c r="A49" s="25" t="s">
        <v>47</v>
      </c>
      <c r="B49" s="29" t="s">
        <v>897</v>
      </c>
      <c r="C49" s="29" t="s">
        <v>1761</v>
      </c>
      <c r="D49" s="25" t="s">
        <v>70</v>
      </c>
      <c r="E49" s="30" t="s">
        <v>1762</v>
      </c>
      <c r="F49" s="31" t="s">
        <v>1728</v>
      </c>
      <c r="G49" s="32">
        <v>300</v>
      </c>
      <c r="H49" s="33">
        <v>0</v>
      </c>
      <c r="I49" s="33">
        <f>ROUND(ROUND(H49,2)*ROUND(G49,3),2)</f>
      </c>
      <c r="J49" s="31" t="s">
        <v>53</v>
      </c>
      <c r="O49">
        <f>(I49*21)/100</f>
      </c>
      <c r="P49" t="s">
        <v>23</v>
      </c>
    </row>
    <row r="50" spans="1:5" ht="76.5">
      <c r="A50" s="34" t="s">
        <v>54</v>
      </c>
      <c r="E50" s="35" t="s">
        <v>1763</v>
      </c>
    </row>
    <row r="51" spans="1:5" ht="12.75">
      <c r="A51" s="36" t="s">
        <v>56</v>
      </c>
      <c r="E51" s="37" t="s">
        <v>1753</v>
      </c>
    </row>
    <row r="52" spans="1:5" ht="25.5">
      <c r="A52" t="s">
        <v>58</v>
      </c>
      <c r="E52" s="35" t="s">
        <v>1754</v>
      </c>
    </row>
    <row r="53" spans="1:16" ht="12.75">
      <c r="A53" s="25" t="s">
        <v>47</v>
      </c>
      <c r="B53" s="29" t="s">
        <v>33</v>
      </c>
      <c r="C53" s="29" t="s">
        <v>1764</v>
      </c>
      <c r="D53" s="25" t="s">
        <v>70</v>
      </c>
      <c r="E53" s="30" t="s">
        <v>1765</v>
      </c>
      <c r="F53" s="31" t="s">
        <v>72</v>
      </c>
      <c r="G53" s="32">
        <v>56</v>
      </c>
      <c r="H53" s="33">
        <v>0</v>
      </c>
      <c r="I53" s="33">
        <f>ROUND(ROUND(H53,2)*ROUND(G53,3),2)</f>
      </c>
      <c r="J53" s="31" t="s">
        <v>53</v>
      </c>
      <c r="O53">
        <f>(I53*21)/100</f>
      </c>
      <c r="P53" t="s">
        <v>23</v>
      </c>
    </row>
    <row r="54" spans="1:5" ht="89.25">
      <c r="A54" s="34" t="s">
        <v>54</v>
      </c>
      <c r="E54" s="35" t="s">
        <v>1766</v>
      </c>
    </row>
    <row r="55" spans="1:5" ht="12.75">
      <c r="A55" s="36" t="s">
        <v>56</v>
      </c>
      <c r="E55" s="37" t="s">
        <v>1767</v>
      </c>
    </row>
    <row r="56" spans="1:5" ht="63.75">
      <c r="A56" t="s">
        <v>58</v>
      </c>
      <c r="E56" s="35" t="s">
        <v>1768</v>
      </c>
    </row>
    <row r="57" spans="1:16" ht="12.75">
      <c r="A57" s="25" t="s">
        <v>47</v>
      </c>
      <c r="B57" s="29" t="s">
        <v>35</v>
      </c>
      <c r="C57" s="29" t="s">
        <v>1769</v>
      </c>
      <c r="D57" s="25" t="s">
        <v>70</v>
      </c>
      <c r="E57" s="30" t="s">
        <v>1770</v>
      </c>
      <c r="F57" s="31" t="s">
        <v>72</v>
      </c>
      <c r="G57" s="32">
        <v>56</v>
      </c>
      <c r="H57" s="33">
        <v>0</v>
      </c>
      <c r="I57" s="33">
        <f>ROUND(ROUND(H57,2)*ROUND(G57,3),2)</f>
      </c>
      <c r="J57" s="31" t="s">
        <v>53</v>
      </c>
      <c r="O57">
        <f>(I57*21)/100</f>
      </c>
      <c r="P57" t="s">
        <v>23</v>
      </c>
    </row>
    <row r="58" spans="1:5" ht="76.5">
      <c r="A58" s="34" t="s">
        <v>54</v>
      </c>
      <c r="E58" s="35" t="s">
        <v>1771</v>
      </c>
    </row>
    <row r="59" spans="1:5" ht="12.75">
      <c r="A59" s="36" t="s">
        <v>56</v>
      </c>
      <c r="E59" s="37" t="s">
        <v>1767</v>
      </c>
    </row>
    <row r="60" spans="1:5" ht="25.5">
      <c r="A60" t="s">
        <v>58</v>
      </c>
      <c r="E60" s="35" t="s">
        <v>1749</v>
      </c>
    </row>
    <row r="61" spans="1:16" ht="12.75">
      <c r="A61" s="25" t="s">
        <v>47</v>
      </c>
      <c r="B61" s="29" t="s">
        <v>37</v>
      </c>
      <c r="C61" s="29" t="s">
        <v>1772</v>
      </c>
      <c r="D61" s="25" t="s">
        <v>70</v>
      </c>
      <c r="E61" s="30" t="s">
        <v>1773</v>
      </c>
      <c r="F61" s="31" t="s">
        <v>1728</v>
      </c>
      <c r="G61" s="32">
        <v>4200</v>
      </c>
      <c r="H61" s="33">
        <v>0</v>
      </c>
      <c r="I61" s="33">
        <f>ROUND(ROUND(H61,2)*ROUND(G61,3),2)</f>
      </c>
      <c r="J61" s="31" t="s">
        <v>53</v>
      </c>
      <c r="O61">
        <f>(I61*21)/100</f>
      </c>
      <c r="P61" t="s">
        <v>23</v>
      </c>
    </row>
    <row r="62" spans="1:5" ht="76.5">
      <c r="A62" s="34" t="s">
        <v>54</v>
      </c>
      <c r="E62" s="35" t="s">
        <v>1774</v>
      </c>
    </row>
    <row r="63" spans="1:5" ht="12.75">
      <c r="A63" s="36" t="s">
        <v>56</v>
      </c>
      <c r="E63" s="37" t="s">
        <v>1775</v>
      </c>
    </row>
    <row r="64" spans="1:5" ht="25.5">
      <c r="A64" t="s">
        <v>58</v>
      </c>
      <c r="E64" s="35" t="s">
        <v>1754</v>
      </c>
    </row>
  </sheetData>
  <mergeCells count="11">
    <mergeCell ref="C3:D3"/>
    <mergeCell ref="C4:D4"/>
    <mergeCell ref="A5:A6"/>
    <mergeCell ref="B5:B6"/>
    <mergeCell ref="C5:C6"/>
    <mergeCell ref="D5:D6"/>
    <mergeCell ref="E5:E6"/>
    <mergeCell ref="F5:F6"/>
    <mergeCell ref="G5:G6"/>
    <mergeCell ref="H5:I5"/>
    <mergeCell ref="J5:J6"/>
  </mergeCells>
  <printOptions/>
  <pageMargins left="0.75" right="0.75" top="1" bottom="1" header="0.5" footer="0.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