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101" sheetId="4" r:id="rId4"/>
    <sheet name="SO 180" sheetId="5" r:id="rId5"/>
    <sheet name="SO 201" sheetId="6" r:id="rId6"/>
  </sheets>
  <definedNames/>
  <calcPr fullCalcOnLoad="1"/>
</workbook>
</file>

<file path=xl/sharedStrings.xml><?xml version="1.0" encoding="utf-8"?>
<sst xmlns="http://schemas.openxmlformats.org/spreadsheetml/2006/main" count="2785" uniqueCount="939">
  <si>
    <t>Firma: Firma</t>
  </si>
  <si>
    <t>Rekapitulace ceny</t>
  </si>
  <si>
    <t>Stavba: 398169 - III/01011 Zápy, most ev.č. 01011-1 přes dálnici D10 před obcí Zápy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</si>
  <si>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</si>
  <si>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</si>
  <si>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</si>
  <si>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</si>
  <si>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</si>
  <si>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</si>
  <si>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</si>
  <si>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</si>
  <si>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</si>
  <si>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</si>
  <si>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</si>
  <si>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</si>
  <si>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398169</t>
  </si>
  <si>
    <t>III/01011 Zápy, most ev.č. 01011-1 přes dálnici D10 před obcí Zápy</t>
  </si>
  <si>
    <t>O</t>
  </si>
  <si>
    <t>Rozpočet:</t>
  </si>
  <si>
    <t>0.00</t>
  </si>
  <si>
    <t>15.00</t>
  </si>
  <si>
    <t>21.00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</si>
  <si>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</si>
  <si>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</si>
  <si>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</si>
  <si>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</si>
  <si>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</si>
  <si>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</si>
  <si>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</si>
  <si>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</si>
  <si>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</si>
  <si>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</si>
  <si>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</si>
  <si>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</si>
  <si>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</si>
  <si>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</si>
  <si>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</si>
  <si>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</si>
  <si>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</si>
  <si>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</si>
  <si>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</si>
  <si>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</si>
  <si>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</si>
  <si>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</si>
  <si>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</si>
  <si>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</si>
  <si>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02911</t>
  </si>
  <si>
    <t>a</t>
  </si>
  <si>
    <t>OSTATNÍ POŽADAVKY - GEODETICKÉ ZAMĚŘENÍ</t>
  </si>
  <si>
    <t>KPL</t>
  </si>
  <si>
    <t>PP</t>
  </si>
  <si>
    <t>Zaměření po dokončení stavby.</t>
  </si>
  <si>
    <t>VV</t>
  </si>
  <si>
    <t/>
  </si>
  <si>
    <t>TS</t>
  </si>
  <si>
    <t>zahrnuje veškeré náklady spojené s objednatelem požadovanými pracemi</t>
  </si>
  <si>
    <t>b</t>
  </si>
  <si>
    <t>Zaměření staveniště včetně protokolu.</t>
  </si>
  <si>
    <t>02912</t>
  </si>
  <si>
    <t>OSTATNÍ POŽADAVKY - VYTYČOVACÍ BOD MIKROSÍTĚ</t>
  </si>
  <si>
    <t>KUS</t>
  </si>
  <si>
    <t>Zřízení bodů vytyčovací mikrosítě.</t>
  </si>
  <si>
    <t>zahrnuje vrt D 300-500mm, ocelovou zárubnici DN 180-300 mm, ochrannou plastovou trubku DN 220-350 mm, plastový uzávěr, čepovou nivelační značku z nerez oceli, kotvu se šroubem z nerez oceli, ochranný tyčový znak s tabulkou, betonovou skruž DN 1500mm výšky 0,5m, beton C30/37-XF4, izolační pěnu, zaměření bodu včetně vyrovnání (velmi přesná nivelace) 
- dle projektu základní vytyčovací sítě, kde je hloubka určena geologem na základě dostupných průzkumů či dat</t>
  </si>
  <si>
    <t>02943</t>
  </si>
  <si>
    <t>OSTATNÍ POŽADAVKY - VYPRACOVÁNÍ RDS</t>
  </si>
  <si>
    <t>Vypracování RDS.</t>
  </si>
  <si>
    <t>02944</t>
  </si>
  <si>
    <t>OSTAT POŽADAVKY - DOKUMENTACE SKUTEČ PROVEDENÍ V DIGIT FORMĚ</t>
  </si>
  <si>
    <t>Dokumentace skutečného provedení stavby.  
2x tištěná verze 
2x digitální verze (otevřená i uzavřená forma, na CD)</t>
  </si>
  <si>
    <t>02945</t>
  </si>
  <si>
    <t>OSTAT POŽADAVKY - GEOMETRICKÝ PLÁN</t>
  </si>
  <si>
    <t>Zaměření skutečného provedení stavby, včetně zanesení do katastru nemovitostí.</t>
  </si>
  <si>
    <t>položka zahrnuje: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</si>
  <si>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7</t>
  </si>
  <si>
    <t>02946</t>
  </si>
  <si>
    <t>OSTAT POŽADAVKY - FOTODOKUMENTACE</t>
  </si>
  <si>
    <t>Dokumentace zadavatelem požadovaného děje. 
2x tištěná verze 
2x digitální verze (otevřená i uzavřená forma, na CD)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</si>
  <si>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</si>
  <si>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8</t>
  </si>
  <si>
    <t>03100</t>
  </si>
  <si>
    <t>ZAŘÍZENÍ STAVENIŠTĚ - ZŘÍZENÍ, PROVOZ, DEMONTÁŽ</t>
  </si>
  <si>
    <t>Kompletní zajištění zařízení staveniště pro potřeby zhotovitele - zpřístupnění, zpevněné plochy, sklady, buňky, kanceláře, oplocení apod. 
Vč. zajištění přívodu el. energie, vody, kanalizace. 
Vč. zajištění pozemků, projednání s úřady apod. 
Vč. přemisťování, pronájem, ostraha apod. 
Vč. likvidace ZS s uvedením do původního stavu.</t>
  </si>
  <si>
    <t>zahrnuje objednatelem povolené náklady na pořízení (event. pronájem), provozování, udržování a likvidaci zhotovitelova zařízení</t>
  </si>
  <si>
    <t>SO 001</t>
  </si>
  <si>
    <t>Demolice stávající konstrukce</t>
  </si>
  <si>
    <t>015111</t>
  </si>
  <si>
    <t>POPLATKY ZA LIKVIDACI ODPADŮ NEKONTAMINOVANÝCH - 17 05 04 VYTĚŽENÉ ZEMINY A HORNINY - I. TŘÍDA TĚŽITELNOSTI</t>
  </si>
  <si>
    <t>T</t>
  </si>
  <si>
    <t>Zeminy z výkopů a vrtů.</t>
  </si>
  <si>
    <t>měřeno v ACAD: 
opěra O1: 20.5*(12.0+3.0*0.5)=276.750 [A] 
pilíř P2: 13.5*(12.5+2.3*0.5)=184.275 [B] 
pilíř P3: 8.0*(12.5+1.8)=114.400 [C] 
pilíř P4: 17.0*(12.5+2.5*0.5)=233.750 [D] 
opěra O5: 25.0*(12.0+1.5*0.5)=318.750 [E] 
celkem: A+B+C+D+E=1 127.925 [F] 
z toho 60%: 0.60*F=676.755 [G] 
vrty: 2*17*5.0*0.10=17.000 [H] 
z toho 60%: 0.60*H=10.200 [I] 
hmotnost: 2.2*(G+I)=1 511.301 [J]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</si>
  <si>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</si>
  <si>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015112</t>
  </si>
  <si>
    <t>POPLATKY ZA LIKVIDACŮ ODPADŮ NEKONTAMINOVANÝCH - 17 05 04 VYTĚŽENÉ ZEMINY A HORNINY - II. TŘÍDA TĚŽITELNOSTI</t>
  </si>
  <si>
    <t>měřeno v ACAD: 
opěra O1: 20.5*(12.0+3.0*0.5)=276.750 [A] 
pilíř P2: 13.5*(12.5+2.3*0.5)=184.275 [B] 
pilíř P3: 8.0*(12.5+1.8)=114.400 [C] 
pilíř P4: 17.0*(12.5+2.5*0.5)=233.750 [D] 
opěra O5: 25.0*(12.0+1.5*0.5)=318.750 [E] 
celkem: A+B+C+D+E=1 127.925 [F] 
z toho 40%: 0.40*F=451.170 [G] 
vrty: 2*17*5.0*0.10=17.000 [H] 
z toho 40%: 0.40*H=6.800 [I] 
hmotnost: 2.4*(G+I)=1 099.128 [J]</t>
  </si>
  <si>
    <t>015130</t>
  </si>
  <si>
    <t>POPLATKY ZA LIKVIDACI ODPADŮ NEKONTAMINOVANÝCH - 17 03 02 VYBOURANÝ ASFALTOVÝ BETON BEZ DEHTU</t>
  </si>
  <si>
    <t>Vozovkové souvrství.</t>
  </si>
  <si>
    <t>měřeno v ACAD: 
vozovka na mostě: 6.5*67.0*0.14=60.970 [A] 
chodníky na mostě: 2*0.9*67.0*0.14=16.884 [B] 
vozovka na předpolí: 6.5*45.0*0.04+6.5*41.0*0.08=33.020 [C] 
celkem: A+B+C=110.874 [D] 
hmotnost: 2.4*D=266.098 [E]</t>
  </si>
  <si>
    <t>015140</t>
  </si>
  <si>
    <t>POPLATKY ZA LIKVIDACI ODPADŮ NEKONTAMINOVANÝCH - 17 01 01 BETON Z DEMOLIC OBJEKTŮ, ZÁKLADŮ TV</t>
  </si>
  <si>
    <t>Bourání stávající konstrukce mostu (nosná konstrukce, spodní stavba, založení), stávajícího opevnění svahů a ostatních konstrukcí z betonu.</t>
  </si>
  <si>
    <t>měřeno v ACAD: 
opevnění svahů: 9.5*(18.8+13.0)*0.2=60.420 [A] 
římsy: 0.25*2*74.1=37.050 [B] 
spádová vrstva: 0.85*67.0=56.950 [C] 
NK: 9*0.38*67.0=229.140 [D] 
O1: 9.0*9.7+2*8.0*1.0+0.8*6.5=108.500 [E] 
P2: 1.8*9.9*1.5+2*0.8*5.9+1.65*9.9=52.505 [F] 
P3: 1.8*9.9*1.5+2*0.8*5.9+1.65*9.9=52.505 [G] 
P4: 1.8*9.9*1.5+2*0.8*5.9+1.65*9.9=52.505 [H] 
O5: 10.1*9.7+2*8.0*1.0+0.8*6.5=119.170 [I] 
skluzy: ((29.5+26.5+21.0+23.5)*0.6*1.2)*0.3=21.708 [J] 
příkopy pod mostem: ((25.0+19.0)*0.6)*0.3=7.920 [K] 
celkem: A+B+C+D+E+F+G+H+I+J+K=798.373 [L] 
hmotnost: 2.5*L=1 995.933 [M]</t>
  </si>
  <si>
    <t>015330</t>
  </si>
  <si>
    <t>POPLATKY ZA LIKVIDACŮ ODPADŮ NEKONTAMINOVANÝCH - 17 05 04 KAMENNÁ SUŤ</t>
  </si>
  <si>
    <t>Kamenná suť z demolic (kamenné obruby).</t>
  </si>
  <si>
    <t>měřeno v ACAD: 
objem: (78.3+78.8)*0.25*0.30=11.783 [A] 
hmotnost: 2.6*A=30.636 [B]</t>
  </si>
  <si>
    <t>015760</t>
  </si>
  <si>
    <t>POPLATKY ZA LIKVIDACI ODPADŮ NEBEZPEČNÝCH - 17 06 03* IZOLAČNÍ MATERIÁLY OBSAHUJÍCÍ NEBEZPEČNÉ LÁTKY</t>
  </si>
  <si>
    <t>Odstraněná stávající hydroizolace.</t>
  </si>
  <si>
    <t>měřeno v ACAD: 
objem: (9.4*67.0+(3.7+4.2)*9.7+4*8.0+2*2.0*6.5)*0.02=15.289 [A] 
hmotnost: 2.4*A=36.694 [B]</t>
  </si>
  <si>
    <t>03730</t>
  </si>
  <si>
    <t>POMOC PRÁCE ZAJIŠŤ NEBO ZŘÍZ OCHRANU INŽENÝRSKÝCH SÍTÍ</t>
  </si>
  <si>
    <t>Ochrana kabelu CETIN v SDP.</t>
  </si>
  <si>
    <t>zahrnuje objednatelem povolené náklady na požadovaná zařízení zhotovitele</t>
  </si>
  <si>
    <t>Zemní práce</t>
  </si>
  <si>
    <t>11110</t>
  </si>
  <si>
    <t>ODSTRANĚNÍ TRAVIN</t>
  </si>
  <si>
    <t>M2</t>
  </si>
  <si>
    <t>Traviny pod mostem a v jeho okolí.</t>
  </si>
  <si>
    <t>měřeno v ACAD: 
4*150.0=600.000 [A]</t>
  </si>
  <si>
    <t>odstranění travin bez ohledu na způsob provedení 
přemístění travin s uložením na hromady</t>
  </si>
  <si>
    <t>11120</t>
  </si>
  <si>
    <t>ODSTRANĚNÍ KŘOVIN</t>
  </si>
  <si>
    <t>Náletové dřeviny pod mostem a v jeho okolí.</t>
  </si>
  <si>
    <t>odstranění křovin a stromů do průměru 100 mm 
doprava dřevin bez ohledu na vzdálenost 
spálení na hromadách nebo štěpkování</t>
  </si>
  <si>
    <t>11328</t>
  </si>
  <si>
    <t>ODSTRANĚNÍ PŘÍKOPŮ, ŽLABŮ A RIGOLŮ Z PŘÍKOPOVÝCH TVÁRNIC</t>
  </si>
  <si>
    <t>Odstranění stávajících skluzů a žlabů pod mostem.</t>
  </si>
  <si>
    <t>měřeno v ACAD: 
skluzy: (29.5+26.5+21.0+23.5)*0.6*1.2=72.360 [A] 
příkopy pod mostem: (25.0+19.0)*0.6=26.400 [B] 
celkem: A+B=98.760 [C]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</si>
  <si>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</si>
  <si>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</t>
  </si>
  <si>
    <t>11328B</t>
  </si>
  <si>
    <t>ODSTRANĚNÍ PŘÍKOPŮ, ŽLABŮ A RIGOLŮ Z PŘÍKOPOVÝCH TVÁRNIC - DOPRAVA</t>
  </si>
  <si>
    <t>tkm</t>
  </si>
  <si>
    <t>Odvoz sutě z odstranění stávajících skluzů na skládku. Předpoklad 20 km.</t>
  </si>
  <si>
    <t>měřeno v ACAD: 
skluzy: (29.5+26.5+21.0+23.5)*0.6*1.2=72.360 [A] 
příkopy pod mostem: (25.0+19.0)*0.6=26.400 [B] 
objem: (A+B)*0.3=29.628 [C] 
hmotnost: 2.5*C=74.070 [D] 
doprava: 20*D=1 481.400 [E]</t>
  </si>
  <si>
    <t>Položka zahrnuje samostatnou dopravu suti a vybouraných hmot. Množství se určí jako součin hmotnosti [t] a požadované vzdálenosti [km].</t>
  </si>
  <si>
    <t>12</t>
  </si>
  <si>
    <t>11332A</t>
  </si>
  <si>
    <t>ODSTRANĚNÍ PODKLADŮ ZPEVNĚNÝCH PLOCH Z KAMENIVA NESTMELENÉHO - BEZ DOPRAVY</t>
  </si>
  <si>
    <t>M3</t>
  </si>
  <si>
    <t>Odstranění podkladních vrstev vozovky na předpolích.</t>
  </si>
  <si>
    <t>měřeno v ACAD: 
předpolí - MZK: (16.5+18.2)*9.0*0.2=62.460 [A] 
předpolí - ŠDA: (20.1+18.4)*13.5*0.15=77.963 [B] 
celkem: A+B=140.423 [C]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</si>
  <si>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</si>
  <si>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13</t>
  </si>
  <si>
    <t>11332B</t>
  </si>
  <si>
    <t>ODSTRANĚNÍ PODKLADŮ ZPEVNĚNÝCH PLOCH Z KAMENIVA NESTMELENÉHO - DOPRAVA</t>
  </si>
  <si>
    <t>Odvoz podkladních vrstev vozovky na skládku. Předpoklad 20 km.</t>
  </si>
  <si>
    <t>měřeno v ACAD: 
předpolí - MZK: (16.5+18.2)*9.0*0.2=62.460 [A] 
předpolí - ŠDA: (20.1+18.4)*13.5*0.15=77.963 [B] 
celkem: A+B=140.423 [C] 
hmotnost: 2.4*C=337.015 [D] 
doprava: 20*D=6 740.300 [E]</t>
  </si>
  <si>
    <t>14</t>
  </si>
  <si>
    <t>11353A</t>
  </si>
  <si>
    <t>ODSTRANĚNÍ CHODNÍKOVÝCH KAMENNÝCH OBRUBNÍKŮ - BEZ DOPRAVY</t>
  </si>
  <si>
    <t>M</t>
  </si>
  <si>
    <t>Odstranění kamenných obrub na mostě.</t>
  </si>
  <si>
    <t>měřeno v ACAD: 
78.3+78.8=157.100 [A]</t>
  </si>
  <si>
    <t>15</t>
  </si>
  <si>
    <t>11353B</t>
  </si>
  <si>
    <t>ODSTRANĚNÍ CHODNÍKOVÝCH KAMENNÝCH OBRUBNÍKŮ - DOPRAVA</t>
  </si>
  <si>
    <t>Odvoz stávajících kamenných obrub na skládku. Předpoklad 20 km.</t>
  </si>
  <si>
    <t>měřeno v ACAD: 
objem: (78.3+78.8)*0.25*0.30=11.783 [A] 
hmotnost: 2.6*A=30.636 [B] 
doprava: 20*B=612.720 [C]</t>
  </si>
  <si>
    <t>16</t>
  </si>
  <si>
    <t>11372A</t>
  </si>
  <si>
    <t>FRÉZOVÁNÍ ZPEVNĚNÝCH PLOCH ASFALTOVÝCH - BEZ DOPRAVY</t>
  </si>
  <si>
    <t>Frézování vozovky a chodníků na mostě a na předpolích.</t>
  </si>
  <si>
    <t>měřeno v ACAD: 
vozovka na mostě: 6.5*67.0*0.14=60.970 [A] 
chodníky na mostě: 2*0.9*67.0*0.14=16.884 [B] 
vozovka na předpolí: 6.5*45.0*0.04+6.5*41.0*0.08=33.020 [C] 
celkem: A+B+C=110.874 [D]</t>
  </si>
  <si>
    <t>17</t>
  </si>
  <si>
    <t>11372B</t>
  </si>
  <si>
    <t>FRÉZOVÁNÍ ZPEVNĚNÝCH PLOCH ASFALTOVÝCH - DOPRAVA</t>
  </si>
  <si>
    <t>Odvoz odfrézovaných vrstev na skládku. Předpoklad 20 km.</t>
  </si>
  <si>
    <t>měřeno v ACAD: 
vozovka na mostě: 6.5*67.0*0.14=60.970 [A] 
chodníky na mostě: 2*0.9*67.0*0.14=16.884 [B] 
vozovka na předpolí: 6.5*45.0*0.04+6.5*41.0*0.08=33.020 [C] 
celkem: A+B+C=110.874 [D] 
hmotnost: 2.4*D=266.098 [E] 
doprava: 20*E=5 321.960 [F]</t>
  </si>
  <si>
    <t>18</t>
  </si>
  <si>
    <t>12110A</t>
  </si>
  <si>
    <t>SEJMUTÍ ORNICE NEBO LESNÍ PŮDY - BEZ DOPRAVY</t>
  </si>
  <si>
    <t>Sejmutí ornice.</t>
  </si>
  <si>
    <t>měřeno v ACAD: 
4*150.0*0.2=120.000 [A]</t>
  </si>
  <si>
    <t>položka zahrnuje sejmutí ornice bez ohledu na tloušťku vrstvy  
nezahrnuje uložení na trvalou skládku</t>
  </si>
  <si>
    <t>19</t>
  </si>
  <si>
    <t>12110B</t>
  </si>
  <si>
    <t>SEJMUTÍ ORNICE NEBO LESNÍ PŮDY - DOPRAVA</t>
  </si>
  <si>
    <t>M3KM</t>
  </si>
  <si>
    <t>Odvoz ornice na mezideponii. Předpoklad 1 km.</t>
  </si>
  <si>
    <t>měřeno v ACAD: 
objem: 4*150.0*0.2=120.000 [A] 
doprava: 1*A=120.000 [B]</t>
  </si>
  <si>
    <t>Položka zahrnuje samostatnou dopravu zeminy. Množství se určí jako součin kubatutry [m3] a požadované vzdálenosti [km].</t>
  </si>
  <si>
    <t>20</t>
  </si>
  <si>
    <t>12931</t>
  </si>
  <si>
    <t>ČIŠTĚNÍ PŘÍKOPŮ OD NÁNOSU DO 0,25M3/M</t>
  </si>
  <si>
    <t>Pročištění stávajících příkopů pod mostem v rozsahu úprav.</t>
  </si>
  <si>
    <t>měřeno v ACAD: 
25.0+19.0=44.000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</si>
  <si>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</si>
  <si>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21</t>
  </si>
  <si>
    <t>13173A</t>
  </si>
  <si>
    <t>HLOUBENÍ JAM ZAPAŽ I NEPAŽ TŘ. I - BEZ DOPRAVY</t>
  </si>
  <si>
    <t>Předpoklad 60% výkopů.</t>
  </si>
  <si>
    <t>měřeno v ACAD: 
opěra O1: 20.5*(12.0+3.0*0.5)=276.750 [A] 
pilíř P2: 13.5*(12.5+2.3*0.5)=184.275 [B] 
pilíř P3: 8.0*(12.5+1.8)=114.400 [C] 
pilíř P4: 17.0*(12.5+2.5*0.5)=233.750 [D] 
opěra O5: 25.0*(12.0+1.5*0.5)=318.750 [E] 
celkem: A+B+C+D+E=1 127.925 [F] 
z toho 60%: 0.60*F=676.755 [G]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</si>
  <si>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</si>
  <si>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22</t>
  </si>
  <si>
    <t>13173B</t>
  </si>
  <si>
    <t>HLOUBENÍ JAM ZAPAŽ I NEPAŽ TŘ. I - DOPRAVA</t>
  </si>
  <si>
    <t>Předpoklad 60% výkopů, odvoz na skládku. Předpoklad 20 km.</t>
  </si>
  <si>
    <t>měřeno v ACAD: 
opěra O1: 20.5*(12.0+3.0*0.5)=276.750 [A] 
pilíř P2: 13.5*(12.5+2.3*0.5)=184.275 [B] 
pilíř P3: 8.0*(12.5+1.8)=114.400 [C] 
pilíř P4: 17.0*(12.5+2.5*0.5)=233.750 [D] 
opěra O5: 25.0*(12.0+1.5*0.5)=318.750 [E] 
celkem: A+B+C+D+E=1 127.925 [F] 
z toho 60%: 0.60*F=676.755 [G] 
doprava: 20*G=13 535.100 [H]</t>
  </si>
  <si>
    <t>23</t>
  </si>
  <si>
    <t>13183A</t>
  </si>
  <si>
    <t>HLOUBENÍ JAM ZAPAŽ I NEPAŽ TŘ II - BEZ DOPRAVY</t>
  </si>
  <si>
    <t>Předpoklad 40% výkopů.</t>
  </si>
  <si>
    <t>měřeno v ACAD: 
opěra O1: 20.5*(12.0+3.0*0.5)=276.750 [A] 
pilíř P2: 13.5*(12.5+2.3*0.5)=184.275 [B] 
pilíř P3: 8.0*(12.5+1.8)=114.400 [C] 
pilíř P4: 17.0*(12.5+2.5*0.5)=233.750 [D] 
opěra O5: 25.0*(12.0+1.5*0.5)=318.750 [E] 
celkem: A+B+C+D+E=1 127.925 [F] 
z toho 40%: 0.40*F=451.170 [G]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</si>
  <si>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</si>
  <si>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24</t>
  </si>
  <si>
    <t>13183B</t>
  </si>
  <si>
    <t>HLOUBENÍ JAM ZAPAŽ I NEPAŽ TŘ. II - DOPRAVA</t>
  </si>
  <si>
    <t>Předpoklad 40% výkopů, odvoz na skládku. Předpoklad 20 km.</t>
  </si>
  <si>
    <t>měřeno v ACAD: 
opěra O1: 20.5*(12.0+3.0*0.5)=276.750 [A] 
pilíř P2: 13.5*(12.5+2.3*0.5)=184.275 [B] 
pilíř P3: 8.0*(12.5+1.8)=114.400 [C] 
pilíř P4: 17.0*(12.5+2.5*0.5)=233.750 [D] 
opěra O5: 25.0*(12.0+1.5*0.5)=318.750 [E] 
celkem: A+B+C+D+E=1 127.925 [F] 
z toho 40%: 0.40*F=451.170 [G] 
doprava: 20*G=9 023.400 [H]</t>
  </si>
  <si>
    <t>25</t>
  </si>
  <si>
    <t>17120</t>
  </si>
  <si>
    <t>ULOŽENÍ SYPANINY DO NÁSYPŮ A NA SKLÁDKY BEZ ZHUTNĚNÍ</t>
  </si>
  <si>
    <t>Uložení sejmuté ornice na mezideponii. 
Uložení zeminy z výkopů a z vrtů pro záporové pažení na skládku (celkem 100% výkopů).</t>
  </si>
  <si>
    <t>měřeno v ACAD: 
ornice: 4*150.0*0.2=120.000 [A] 
opěra O1: 20.5*(12.0+3.0*0.5)=276.750 [B] 
pilíř P2: 13.5*(12.5+2.3*0.5)=184.275 [C] 
pilíř P3: 8.0*(12.5+1.8)=114.400 [D] 
pilíř P4: 17.0*(12.5+2.5*0.5)=233.750 [E] 
opěra O5: 25.0*(12.0+1.5*0.5)=318.750 [F] 
vrty pro pažení: 2*17*5.0*0.1=17.000 [G] 
celkem: A+B+C+D+E+F+G=1 264.925 [H]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</si>
  <si>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</si>
  <si>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26</t>
  </si>
  <si>
    <t>18710</t>
  </si>
  <si>
    <t>OŠETŘENÍ ORNICE NA SKLÁDCE</t>
  </si>
  <si>
    <t>Ošetření ornice na mezideponii.</t>
  </si>
  <si>
    <t>Položka zahrnuje urovnání skládky do výšky max. 3m se sklony svahů 1:2 a mírnějšími, založení trávníku (event. ošetření chemicky před založením trávníku při časové prodlevě mezi nasypáním skládky a osetím), 1x za rok ošetření chemicky, 2x za rok sekání.</t>
  </si>
  <si>
    <t>Základy</t>
  </si>
  <si>
    <t>27</t>
  </si>
  <si>
    <t>22694</t>
  </si>
  <si>
    <t>ZÁPOROVÉ PAŽENÍ Z KOVU DOČASNÉ</t>
  </si>
  <si>
    <t>Záporové pažení u stávajícího pilíře P3, vč. návrhu.</t>
  </si>
  <si>
    <t>měřeno v ACAD: 
0.061*2*17*5.0=10.370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</si>
  <si>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</si>
  <si>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28</t>
  </si>
  <si>
    <t>22695A</t>
  </si>
  <si>
    <t>VÝDŘEVA ZÁPOROVÉHO PAŽENÍ DOČASNÁ (PLOCHA)</t>
  </si>
  <si>
    <t>měřeno v ACAD: 
2*15.7*2.0=62.800 [A]</t>
  </si>
  <si>
    <t>položka zahrnuje osazení pažin bez ohledu na druh, jejich opotřebení a jejich odstranění</t>
  </si>
  <si>
    <t>29</t>
  </si>
  <si>
    <t>264715</t>
  </si>
  <si>
    <t>VRTY PRO PILOTY TŘ I A II D DO 300MM</t>
  </si>
  <si>
    <t>Vrty pro záporové pažení. Předpoklad 40% vrtu.</t>
  </si>
  <si>
    <t>měřeno v ACAD: 
2*17*5.0*0.40=68.000 [A]</t>
  </si>
  <si>
    <t>položka zahrnuje:  
- zřízení vrtu, svislou a vodorovnou dopravu zeminy bez uložení na skládku, vrtací práce zapaž. i nepaž. vrtu  
- čerpání vody z vrtu, vyčištění vrtu  
- zabezpečení vrtacích prací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v případě zapažení dočasnými pažnicemi jejich opotřebení  
- v případě zapažení suspenzí veškeré hospodaření s ní  
- nezahrnuje zapažení trvalými pažnicemi  
- nezahrnuje uložení zeminy na skládku a poplatek za skládku  
nevykazuje se hluché vrtání</t>
  </si>
  <si>
    <t>30</t>
  </si>
  <si>
    <t>264815</t>
  </si>
  <si>
    <t>VRTY PRO PILOTY TŘ III A IV D DO 300MM</t>
  </si>
  <si>
    <t>Vrty pro záporové pažení. Předpoklad 60% vrtu.</t>
  </si>
  <si>
    <t>měřeno v ACAD: 
2*17*5.0*0.60=102.000 [A]</t>
  </si>
  <si>
    <t>Ostatní konstrukce a práce</t>
  </si>
  <si>
    <t>31</t>
  </si>
  <si>
    <t>9112B3</t>
  </si>
  <si>
    <t>ZÁBRADLÍ MOSTNÍ SE SVISLOU VÝPLNÍ - DEMONTÁŽ S PŘESUNEM</t>
  </si>
  <si>
    <t>Stávající zábradlí na mostě. Odkup zhotovitelem za cenu šrotu.</t>
  </si>
  <si>
    <t>měřeno v ACAD: 
2*74.1=148.200 [A]</t>
  </si>
  <si>
    <t>položka zahrnuje:  
- demontáž a odstranění zařízení  
- jeho odvoz na předepsané místo</t>
  </si>
  <si>
    <t>32</t>
  </si>
  <si>
    <t>9113A3</t>
  </si>
  <si>
    <t>SVODIDLO OCEL SILNIČ JEDNOSTR, ÚROVEŇ ZADRŽ N1, N2 - DEMONTÁŽ S PŘESUNEM</t>
  </si>
  <si>
    <t>Stávající silniční svodidlo pod mostem. Odkup zhotovitelem za cenu šrotu.</t>
  </si>
  <si>
    <t>měřeno v ACAD: 
55.0+70.0=125.000 [A]</t>
  </si>
  <si>
    <t>položka zahrnuje: 
- demontáž a odstranění zařízení 
- jeho odvoz na předepsané místo</t>
  </si>
  <si>
    <t>33</t>
  </si>
  <si>
    <t>914513</t>
  </si>
  <si>
    <t>DOPRAV ZNAČ VELKOPLOŠ OCEL LAMELY FÓLIE TŘ 1 - DEMONTÁŽ</t>
  </si>
  <si>
    <t>Snesení reklamních panelů.</t>
  </si>
  <si>
    <t>odhad: 
1=1.000 [A]</t>
  </si>
  <si>
    <t>Položka zahrnuje odstranění, demontáž a odklizení materiálu s odvozem na předepsané místo</t>
  </si>
  <si>
    <t>34</t>
  </si>
  <si>
    <t>96615A</t>
  </si>
  <si>
    <t>BOURÁNÍ KONSTRUKCÍ Z PROSTÉHO BETONU - BEZ DOPRAVY</t>
  </si>
  <si>
    <t>Bourání konstrukcí z prostého betonu (stávající opevnění svahů).</t>
  </si>
  <si>
    <t>měřeno v ACAD: 
9.5*(18.8+13.0)*0.2=60.420 [A]</t>
  </si>
  <si>
    <t>položka zahrnuje:  
- rozbourání konstrukce bez ohledu na použitou technologii  
- veškeré pomocné konstrukce (lešení a pod.)  
- veškerou manipulaci s vybouranou sutí a hmotami, kromě vodorovné dopravy,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</si>
  <si>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35</t>
  </si>
  <si>
    <t>96615B</t>
  </si>
  <si>
    <t>BOURÁNÍ KONSTRUKCÍ Z PROSTÉHO BETONU - DOPRAVA</t>
  </si>
  <si>
    <t>Odvoz sutě na skládku. Předpoklad 20 km.</t>
  </si>
  <si>
    <t>měřeno v ACAD: 
objem: 9.5*(18.8+13.0)*0.2=60.420 [A] 
hmotnost: 2.5*A=151.050 [B] 
doprava: 20*B=3 021.000 [C]</t>
  </si>
  <si>
    <t>36</t>
  </si>
  <si>
    <t>96616A</t>
  </si>
  <si>
    <t>BOURÁNÍ KONSTRUKCÍ ZE ŽELEZOBETONU - BEZ DOPRAVY</t>
  </si>
  <si>
    <t>Bourání konstrukcí železového a předpjatého betonu - nosná konstrukce vč. spádové vrstvy, spodní stavba, založení. Vč. ochrany vozovky pod mostem před poškozením.</t>
  </si>
  <si>
    <t>měřeno v ACAD: 
římsy: 0.25*2*74.1=37.050 [A] 
spádová vrstva: 0.85*67.0=56.950 [B] 
NK: 9*0.38*67.0=229.140 [C] 
O1: 9.0*9.7+2*8.0*1.0+0.8*6.5=108.500 [D] 
P2: 1.8*9.9*1.5+2*0.8*5.9+1.65*9.9=52.505 [E] 
P3: 1.8*9.9*1.5+2*0.8*5.9+1.65*9.9=52.505 [F] 
P4: 1.8*9.9*1.5+2*0.8*5.9+1.65*9.9=52.505 [G] 
O5: 10.1*9.7+2*8.0*1.0+0.8*6.5=119.170 [H] 
celkem: A+B+C+D+E+F+G+H=708.325 [I]</t>
  </si>
  <si>
    <t>37</t>
  </si>
  <si>
    <t>96616B</t>
  </si>
  <si>
    <t>BOURÁNÍ KONSTRUKCÍ ZE ŽELEZOBETONU - DOPRAVA</t>
  </si>
  <si>
    <t>měřeno v ACAD: 
římsy: 0.25*2*74.1=37.050 [A] 
spádová vrstva: 0.85*67.0=56.950 [B] 
NK: 9*0.38*67.0=229.140 [C] 
O1: 9.0*9.7+2*8.0*1.0+0.8*6.5=108.500 [D] 
P2: 1.8*9.9*1.5+2*0.8*5.9+1.65*9.9=52.505 [E] 
P3: 1.8*9.9*1.5+2*0.8*5.9+1.65*9.9=52.505 [F] 
P4: 1.8*9.9*1.5+2*0.8*5.9+1.65*9.9=52.505 [G] 
O5: 10.1*9.7+2*8.0*1.0+0.8*6.5=119.170 [H] 
celkem: A+B+C+D+E+F+G+H=708.325 [I] 
hmotnost: 2.5*I=1 770.813 [J] 
doprava: 20*J=35 416.260 [K]</t>
  </si>
  <si>
    <t>38</t>
  </si>
  <si>
    <t>96618</t>
  </si>
  <si>
    <t>BOURÁNÍ KONSTRUKCÍ KOVOVÝCH</t>
  </si>
  <si>
    <t>Upevnění reklamních panelů. Odkup zhotovitelem za cenu šrotu.</t>
  </si>
  <si>
    <t>odhad: 
1.0=1.000 [A]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</si>
  <si>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</si>
  <si>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39</t>
  </si>
  <si>
    <t>967851</t>
  </si>
  <si>
    <t>VYBOURÁNÍ MOSTNÍCH DILATAČNÍCH ZÁVĚRŮ PODPOVRCHOVÝCH</t>
  </si>
  <si>
    <t>Vybourání stávajících podpovrchových mostních závěrů. Odkup zhotovitelem za cenu šrotu.</t>
  </si>
  <si>
    <t>měřeno v ACAD: 
3*10.5=31.500 [A]</t>
  </si>
  <si>
    <t>položka zahrnuje veškerou manipulaci s vybouranou sutí a hmotami včetně roztřídění na jednotlivé části a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položka zahrnuje veškeré další práce plynoucí z technologického předpisu a z platných předpisů</t>
  </si>
  <si>
    <t>40</t>
  </si>
  <si>
    <t>967852</t>
  </si>
  <si>
    <t>VYBOURÁNÍ MOST DILATAČ ZÁVĚRŮ POVRCHOVÝCH POSUN DO 100MM</t>
  </si>
  <si>
    <t>Vybourání stávajících povrchových mostních závěrů. Odkup zhotovitelem za cenu šrotu.</t>
  </si>
  <si>
    <t>měřeno v ACAD: 
2*10.5=21.000 [A]</t>
  </si>
  <si>
    <t>položka zahrnuje veškerou manipulaci s vybouranou sutí a hmotami včetně roztřídění na jednotlivé části a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položka zahrnuje veškeré další práce plynoucí z technologického předpisu a z platných předpisů</t>
  </si>
  <si>
    <t>41</t>
  </si>
  <si>
    <t>96786</t>
  </si>
  <si>
    <t>VYBOURÁNÍ MOST LOŽISEK</t>
  </si>
  <si>
    <t>Vybourání stávajících pryžových ložisek. Vč. poplatku za skládku.</t>
  </si>
  <si>
    <t>celkem: 
9*4*2=72.000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</si>
  <si>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</si>
  <si>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42</t>
  </si>
  <si>
    <t>97817</t>
  </si>
  <si>
    <t>ODSTRANĚNÍ MOSTNÍ IZOLACE</t>
  </si>
  <si>
    <t>Odstranění stávající izolace mostu.</t>
  </si>
  <si>
    <t>měřeno v ACAD: 
9.4*67.0+(3.7+4.2)*9.7+4*8.0+2*2.0*6.5=764.430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</si>
  <si>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</si>
  <si>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101</t>
  </si>
  <si>
    <t>Pozemní komunikace III/01011</t>
  </si>
  <si>
    <t>17380</t>
  </si>
  <si>
    <t>ZEMNÍ KRAJNICE A DOSYPÁVKY Z NAKUPOVANÝCH MATERIÁLŮ</t>
  </si>
  <si>
    <t>Krajnice vozovky na předpolích.</t>
  </si>
  <si>
    <t>měřeno v ACAD: 
2*1.0*(18.0+17.3)=70.600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</si>
  <si>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</si>
  <si>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Komunikace</t>
  </si>
  <si>
    <t>56313</t>
  </si>
  <si>
    <t>VOZOVKOVÉ VRSTVY Z MECHANICKY ZPEVNĚNÉHO KAMENIVA TL. DO 150MM</t>
  </si>
  <si>
    <t>Vozovkové vrstvy z MZK na předpolích.</t>
  </si>
  <si>
    <t>měřeno v ACAD: 
7.8*(27.3+23.3)=394.680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</si>
  <si>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</si>
  <si>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56334</t>
  </si>
  <si>
    <t>VOZOVKOVÉ VRSTVY ZE ŠTĚRKODRTI TL. DO 200MM</t>
  </si>
  <si>
    <t>Vozovkové vrstvy ze štěrkodrti na předpolích.</t>
  </si>
  <si>
    <t>měřeno v ACAD: 
11.4*(26.8+24.0)=579.120 [A]</t>
  </si>
  <si>
    <t>56963</t>
  </si>
  <si>
    <t>ZPEVNĚNÍ KRAJNIC Z RECYKLOVANÉHO MATERIÁLU TL DO 150MM</t>
  </si>
  <si>
    <t>Zpevnění krajnic na předpolích.</t>
  </si>
  <si>
    <t>měřeno v ACAD: 
2*1.5*(18.0+17.3)=105.900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</si>
  <si>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</si>
  <si>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572121</t>
  </si>
  <si>
    <t>INFILTRAČNÍ POSTŘIK ASFALTOVÝ DO 1,0KG/M2</t>
  </si>
  <si>
    <t>Infiltrační postřik 0,60 kg/m2</t>
  </si>
  <si>
    <t>měřeno v ACAD: 
7.8*(27.4+24.0)=400.920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</si>
  <si>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</si>
  <si>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572211</t>
  </si>
  <si>
    <t>SPOJOVACÍ POSTŘIK Z ASFALTU DO 0,5KG/M2</t>
  </si>
  <si>
    <t>Spojovací postřik.</t>
  </si>
  <si>
    <t>měřeno v ACAD: 
7.5*59.85=448.875 [A]</t>
  </si>
  <si>
    <t>574A34</t>
  </si>
  <si>
    <t>ASFALTOVÝ BETON PRO OBRUSNÉ VRSTVY ACO 11+, 11S TL. 40MM</t>
  </si>
  <si>
    <t>Obrusná vrstva na předpolích.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</si>
  <si>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</si>
  <si>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574E76</t>
  </si>
  <si>
    <t>ASFALTOVÝ BETON PRO PODKLADNÍ VRSTVY ACP 16+, 16S TL. 80MM</t>
  </si>
  <si>
    <t>Podkladní vrstva na předpolích.</t>
  </si>
  <si>
    <t>měřeno v ACAD: 
7.5*(29.7+26.3)=420.000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</si>
  <si>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</si>
  <si>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57621</t>
  </si>
  <si>
    <t>POSYP KAMENIVEM DRCENÝM 5KG/M2</t>
  </si>
  <si>
    <t>Posyp infiltračního postřiku na předpolích, frakce 2/4 - 3kg/m2.</t>
  </si>
  <si>
    <t>měřeno v ACAD: 
7.8*(27.3+23.9)=399.360 [A]</t>
  </si>
  <si>
    <t>- dodání kameniva předepsané kvality a zrnitosti 
- posyp předepsaným množstvím</t>
  </si>
  <si>
    <t>915111</t>
  </si>
  <si>
    <t>VODOROVNÉ DOPRAVNÍ ZNAČENÍ BARVOU HLADKÉ - DODÁVKA A POKLÁDKA</t>
  </si>
  <si>
    <t>2 x vodící proužek 
1 x střední dělící čára</t>
  </si>
  <si>
    <t>měřeno v ACAD: 
112.0*(2*0.25+0.125)=70.000 [A]</t>
  </si>
  <si>
    <t>položka zahrnuje: 
- dodání a pokládku nátěrového materiálu (měří se pouze natíraná plocha) 
- předznačení a reflexní úpravu</t>
  </si>
  <si>
    <t>915221</t>
  </si>
  <si>
    <t>VODOR DOPRAV ZNAČ PLASTEM STRUKTURÁLNÍ NEHLUČNÉ - DOD A POKLÁDKA</t>
  </si>
  <si>
    <t>1 x střední dělící čára</t>
  </si>
  <si>
    <t>měřeno v ACAD: 
112.0*0.125=14.000 [A]</t>
  </si>
  <si>
    <t>915231</t>
  </si>
  <si>
    <t>VODOR DOPRAV ZNAČ PLASTEM PROFIL ZVUČÍCÍ - DOD A POKLÁDKA</t>
  </si>
  <si>
    <t>2 x vodící proužek</t>
  </si>
  <si>
    <t>měřeno v ACAD: 
112.0*2*0.25=56.000 [A]</t>
  </si>
  <si>
    <t>SO 180</t>
  </si>
  <si>
    <t>Dopravně inženýrská opatření</t>
  </si>
  <si>
    <t>02851</t>
  </si>
  <si>
    <t>PRŮZKUMNÉ PRÁCE DIAGNOSTIKY KONSTRUKCÍ NA POVRCHU</t>
  </si>
  <si>
    <t>Videozáznam a pasportizace objízdných tras.</t>
  </si>
  <si>
    <t>03720</t>
  </si>
  <si>
    <t>POMOC PRÁCE ZAJIŠŤ NEBO ZŘÍZ REGULACI A OCHRANU DOPRAVY</t>
  </si>
  <si>
    <t>Krátkodobá regulace dopravy (zastavení, omezení) pro demontáž podlahy bednění. V souladu s požadavky ŘSD.</t>
  </si>
  <si>
    <t>57792B</t>
  </si>
  <si>
    <t>VÝSPRAVA VÝTLUKŮ SMĚSÍ ACO MODIFIK TL. DO 50MM</t>
  </si>
  <si>
    <t>Oprava povrchu vozovek na stávajících komunikacích (škody vzniklé rekonstrukcí mostu) (odhad)</t>
  </si>
  <si>
    <t>odhad: 100=100.000 [A]</t>
  </si>
  <si>
    <t>- odfrézování nebo jiné odstranění poškozených vozovkových vrstev 
- zaříznutí hran 
- vyčištění 
- nátěr 
- dodání a výplň předepsanou zhutněnou balenou asfaltovou směsí 
- asfaltová zálivka</t>
  </si>
  <si>
    <t>57793B</t>
  </si>
  <si>
    <t>VÝSPRAVA VÝTLUKŮ SMĚSÍ ACO MODIFIK TL. DO 100MM</t>
  </si>
  <si>
    <t>odhad: 50=50.000 [A]</t>
  </si>
  <si>
    <t>911EC2</t>
  </si>
  <si>
    <t>SVODIDLO BETON, ÚROVEŇ ZADRŽ H2 VÝŠ 1,1M - MONTÁŽ S PŘESUNEM (BEZ DODÁVKY)</t>
  </si>
  <si>
    <t>Dočasné betonové svodidlo pod mostem.</t>
  </si>
  <si>
    <t>měřeno v ACAD: 
2*36.0=72.000 [A]</t>
  </si>
  <si>
    <t>položka zahrnuje:  
- dopravu demontovaného zařízení z dočasné skládky  
- jeho montáž a osazení na určeném místě  
- nutnou opravu poškozených částí  
- případnou náhradu zničených částí  
nezahrnuje podkladní vrstvu</t>
  </si>
  <si>
    <t>911EC3</t>
  </si>
  <si>
    <t>SVODIDLO BETON, ÚROVEŇ ZADRŽ H2 VÝŠ 1,1M - DEMONTÁŽ S PŘESUNEM</t>
  </si>
  <si>
    <t>911EC9</t>
  </si>
  <si>
    <t>SVODIDLO BETON, ÚROVEŇ ZADRŽ H2 VÝŠ 1,1M - NÁJEM</t>
  </si>
  <si>
    <t>MDEN</t>
  </si>
  <si>
    <t>Dočasné betonové svodidlo pod mostem (pronájem po dobu 14 týdnů (98 dnů) (předpoklad)).</t>
  </si>
  <si>
    <t>měřeno v ACAD: 
2*36.0*98=7 056.000 [A]</t>
  </si>
  <si>
    <t>položka zahrnuje denní sazbu za pronájem zařízení  
počet měrných jednotek se určí jako součin délky zařízení a počtu dnů použití</t>
  </si>
  <si>
    <t>91400</t>
  </si>
  <si>
    <t>DOČASNÉ ZAKRYTÍ NEBO OTOČENÍ STÁVAJÍCÍCH DOPRAVNÍCH ZNAČEK</t>
  </si>
  <si>
    <t>Dočasné zakrytí značek (provedení objízdné trasy), odhad.</t>
  </si>
  <si>
    <t>odhad: 80=80.000 [A]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</si>
  <si>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</si>
  <si>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914122</t>
  </si>
  <si>
    <t>DOPRAVNÍ ZNAČKY ZÁKLADNÍ VELIKOSTI OCELOVÉ FÓLIE TŘ 1 - MONTÁŽ S PŘEMÍSTĚNÍM</t>
  </si>
  <si>
    <t>Zřízení DIO.</t>
  </si>
  <si>
    <t>schéma A: 24=24.000 [A] 
schéma B: 21=21.000 [B] 
schéma C: (9+4+4+7+1)+10+(7+7+18)+(5+7)=79.000 [C] 
schéma D: 9*2+2*7+1=33.000 [D] 
schéma E: 44=44.000 [E] 
schéma F: 38=38.000 [F] 
schéma G: 18=18.000 [G] 
před a za mostem: 2=2.000 [H] 
celkem: A+B+C+D+E+F+G+H=259.000 [I]</t>
  </si>
  <si>
    <t>položka zahrnuje: 
- dopravu demontované značky z dočasné skládky 
- osazení a montáž značky na místě určeném projektem 
- nutnou opravu poškozených částí 
nezahrnuje dodávku značky</t>
  </si>
  <si>
    <t>914123</t>
  </si>
  <si>
    <t>DOPRAVNÍ ZNAČKY ZÁKLADNÍ VELIKOSTI OCELOVÉ FÓLIE TŘ 1 - DEMONTÁŽ</t>
  </si>
  <si>
    <t>Demontáž DIO.</t>
  </si>
  <si>
    <t>914129</t>
  </si>
  <si>
    <t>DOPRAV ZNAČKY ZÁKLAD VEL OCEL FÓLIE TŘ 1 - NÁJEMNÉ</t>
  </si>
  <si>
    <t>KSDEN</t>
  </si>
  <si>
    <t>Pronájem značek: 
schéma A: 1 den  
schéma B: 1 den  
schéma C: 1 den 
schéma D: 9 + 5 týdnů (63 + 35 dnů) 
schéma E: 1 den 
schéma F: 1 den 
schéma G: 1 den</t>
  </si>
  <si>
    <t>schéma A: 24*1=24.000 [A] 
schéma B: 21*1=21.000 [B] 
schéma C: ((9+4+4+7+1)+10+(7+7+18)+(5+7))*1=79.000 [C] 
schéma D: (9*2+2*7+1)*(63+35)=3 234.000 [D] 
schéma E: 44*1=44.000 [E] 
schéma F: 38*1=38.000 [F] 
schéma G: 18*1=18.000 [G] 
před a za mostem: 2*168=336.000 [H] 
celkem: A+B+C+D+E+F+G+H=3 794.000 [I]</t>
  </si>
  <si>
    <t>položka zahrnuje sazbu za pronájem dopravních značek a zařízení, počet jednotek je určen jako součin počtu značek a počtu dní použití</t>
  </si>
  <si>
    <t>914422</t>
  </si>
  <si>
    <t>DOPRAVNÍ ZNAČKY 100X150CM OCELOVÉ FÓLIE TŘ 1 - MONTÁŽ S PŘEMÍSTĚNÍM</t>
  </si>
  <si>
    <t>schéma A: 6=6.000 [A] 
schéma B: 6=6.000 [B] 
schéma C: 2+0+(2+2+10)+3=19.000 [C] 
schéma D: 12=12.000 [D] 
schéma E: 16=16.000 [E] 
schéma F: 14=14.000 [F] 
schéma G: 5=5.000 [G] 
celkem: A+B+C+D+E+F+G=78.000 [H]</t>
  </si>
  <si>
    <t>položka zahrnuje:  
- dopravu demontované značky z dočasné skládky  
- osazení a montáž značky na místě určeném projektem  
- nutnou opravu poškozených částí  
nezahrnuje dodávku značky</t>
  </si>
  <si>
    <t>914423</t>
  </si>
  <si>
    <t>DOPRAVNÍ ZNAČKY 100X150CM OCELOVÉ FÓLIE TŘ 1 - DEMONTÁŽ</t>
  </si>
  <si>
    <t>914429</t>
  </si>
  <si>
    <t>DOPRAV ZNAČ 100X150CM OCEL FÓLIE TŘ 1 - NÁJEMNÉ</t>
  </si>
  <si>
    <t>schéma A: 6*1=6.000 [A] 
schéma B: 6*1=6.000 [B] 
schéma C: (2+0+(2+2+10)+3)*1=19.000 [C] 
schéma D: 12*(63+35)=1 176.000 [D] 
schéma E: 16*1=16.000 [E] 
schéma F: 14*1=14.000 [F] 
schéma G: 5*1=5.000 [G] 
celkem: A+B+C+D+E+F+G=1 242.000 [H]</t>
  </si>
  <si>
    <t>915321</t>
  </si>
  <si>
    <t>VODOR DOPRAV ZNAČ Z FÓLIE DOČAS ODSTRANITEL - DOD A POKLÁDKA</t>
  </si>
  <si>
    <t>měřeno v ACAD: 
1350*0.125=168.750 [A]</t>
  </si>
  <si>
    <t>položka zahrnuje:  
- dodání a pokládku předepsané fólie  
- zahrnuje předznačení</t>
  </si>
  <si>
    <t>915322</t>
  </si>
  <si>
    <t>VODOR DOPRAV ZNAČ Z FÓLIE DOČAS ODSTRANITEL - ODSTRANĚNÍ</t>
  </si>
  <si>
    <t>zahrnuje odstranění značení bez ohledu na způsob provedení (zatření, zbroušení) a odklizení vzniklé suti</t>
  </si>
  <si>
    <t>916132</t>
  </si>
  <si>
    <t>DOPRAV SVĚTLO VÝSTRAŽ SOUPRAVA 5KS - MONTÁŽ S PŘESUNEM</t>
  </si>
  <si>
    <t>schéma A: 0=0.000 [A] 
schéma B: 0=0.000 [B] 
schéma C: 0=0.000 [C] 
schéma D: 1=1.000 [D] 
schéma E: 0=0.000 [E] 
schéma F: 0=0.000 [F] 
schéma G: 0=0.000 [G] 
celkem: A+B+C+D+E+F+G=1.000 [H]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</si>
  <si>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- napájení z baterie včetně záložní baterie</t>
  </si>
  <si>
    <t>916133</t>
  </si>
  <si>
    <t>DOPRAV SVĚTLO VÝSTRAŽ SOUPRAVA 5KS - DEMONTÁŽ</t>
  </si>
  <si>
    <t>Položka zahrnuje odstranění, demontáž a odklizení zařízení s odvozem na předepsané místo</t>
  </si>
  <si>
    <t>916139</t>
  </si>
  <si>
    <t>DOPRAVNÍ SVĚTLO VÝSTRAŽNÉ SOUPRAVA 5 KUSŮ - NÁJEMNÉ</t>
  </si>
  <si>
    <t>Pronájem: 
schéma A: 1 den  
schéma B: 1 den  
schéma C: 1 den 
schéma D: 9 + 5 týdnů (63 + 35 dnů) 
schéma E: 1 den 
schéma F: 1 den 
schéma G: 1 den</t>
  </si>
  <si>
    <t>schéma A: 0*1=0.000 [A] 
schéma B: 0*1=0.000 [B] 
schéma C: 0*1=0.000 [C] 
schéma D: 1*(63+35)=98.000 [D] 
schéma E: 0*1=0.000 [E] 
schéma F: 0*1=0.000 [F] 
schéma G: 0*1=0.000 [G] 
celkem: A+B+C+D+E+F+G=98.000 [H]</t>
  </si>
  <si>
    <t>položka zahrnuje sazbu za pronájem zařízení. Počet měrných jednotek se určí jako součin počtu zařízení a počtu dní použití.</t>
  </si>
  <si>
    <t>916142</t>
  </si>
  <si>
    <t>DOPRAV SVĚTLO VÝSTRAŽ SOUPRAVA 10KS - MONTÁŽ S PŘESUNEM</t>
  </si>
  <si>
    <t>schéma A: 0=0.000 [A] 
schéma B: 0=0.000 [B] 
schéma C: 1=1.000 [C] 
schéma D: 0=0.000 [D] 
schéma E: 2=2.000 [E] 
schéma F: 1=1.000 [F] 
schéma G: 0=0.000 [G] 
celkem: A+B+C+D+E+F+G=4.000 [H]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</si>
  <si>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</si>
  <si>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916143</t>
  </si>
  <si>
    <t>DOPRAV SVĚTLO VÝSTRAŽ SOUPRAVA 10KS - DEMONTÁŽ</t>
  </si>
  <si>
    <t>916149</t>
  </si>
  <si>
    <t>DOPRAVNÍ SVĚTLO VÝSTRAŽNÉ SOUPRAVA 10 KUSŮ - NÁJEMNÉ</t>
  </si>
  <si>
    <t>schéma A: 0*1=0.000 [A] 
schéma B: 0*1=0.000 [B] 
schéma C: 1*1=1.000 [C] 
schéma D: 0*(63+35)=0.000 [D] 
schéma E: 2*1=2.000 [E] 
schéma F: 1*1=1.000 [F] 
schéma G: 0=0.000 [G] 
celkem: A+B+C+D+E+F+G=4.000 [H]</t>
  </si>
  <si>
    <t>916182</t>
  </si>
  <si>
    <t>PŘEDZVĚSTNÁ SVĚTELNÁ ŠIPKA - MONTÁŽ S PŘESUNEM</t>
  </si>
  <si>
    <t>schéma A: 1=1.000 [A] 
schéma B: 1=1.000 [B] 
schéma C: 0=0.000 [C] 
schéma D: 0=0.000 [D] 
schéma E: 2=2.000 [E] 
schéma F: 1=1.000 [F] 
schéma G: 0=0.000 [G] 
celkem: A+B+C+D+E+F+G=5.000 [H]</t>
  </si>
  <si>
    <t>916183</t>
  </si>
  <si>
    <t>PŘEDZVĚSTNÁ SVĚTELNÁ ŠIPKA - DEMONTÁŽ</t>
  </si>
  <si>
    <t>916189</t>
  </si>
  <si>
    <t>PŘEDZVĚSTNÁ SVĚTELNÁ ŠIPKA - NÁJEMNÉ</t>
  </si>
  <si>
    <t>schéma A: 1*1=1.000 [A] 
schéma B: 1*1=1.000 [B] 
schéma C: 0*1=0.000 [C] 
schéma D: 0*(63+35)=0.000 [D] 
schéma E: 2*1=2.000 [E] 
schéma F: 1*1=1.000 [F] 
schéma G: 0*1=0.000 [G] 
celkem: A+B+C+D+E+F+G=5.000 [H]</t>
  </si>
  <si>
    <t>916192</t>
  </si>
  <si>
    <t>R1</t>
  </si>
  <si>
    <t>DOPRAV SVĚTLO VÝSTRAŽ SOUPRAVA 15KS - MONTÁŽ S PŘESUNEM</t>
  </si>
  <si>
    <t>schéma A: 1=1.000 [A] 
schéma B: 1=1.000 [B] 
schéma C: 0=0.000 [C] 
schéma D: 1=1.000 [D] 
schéma E: 2=2.000 [E] 
schéma F: 2=2.000 [F] 
schéma G: 0=0.000 [G] 
celkem: A+B+C+D+E+F+G=7.000 [H]</t>
  </si>
  <si>
    <t>916193</t>
  </si>
  <si>
    <t>DOPRAV SVĚTLO VÝSTRAŽ SOUPRAVA 15KS - DEMONTÁŽ</t>
  </si>
  <si>
    <t>916199</t>
  </si>
  <si>
    <t>DOPRAVNÍ SVĚTLO VÝSTRAŽNÉ SOUPRAVA 15 KUSŮ - NÁJEMNÉ</t>
  </si>
  <si>
    <t>schéma A: 1*1=1.000 [A] 
schéma B: 1*1=1.000 [B] 
schéma C: 0*1=0.000 [C] 
schéma D: 1*(63+35)=98.000 [D] 
schéma E: 2*1=2.000 [E] 
schéma F: 2*1=2.000 [F] 
schéma G: 0*1=0.000 [G] 
celkem: A+B+C+D+E+F+G=104.000 [H]</t>
  </si>
  <si>
    <t>916312</t>
  </si>
  <si>
    <t>DOPRAVNÍ ZÁBRANY Z2 S FÓLIÍ TŘ 1 - MONTÁŽ S PŘESUNEM</t>
  </si>
  <si>
    <t>schéma A: 1=1.000 [A] 
schéma B: 1=1.000 [B] 
schéma C: 1+0+0+1=2.000 [C] 
schéma D: 0=0.000 [D] 
schéma E: 0=0.000 [E] 
schéma F: 0=0.000 [F] 
schéma G: 1=1.000 [G] 
před a za mostem: 2=2.000 [H] 
celkem: A+B+C+D+E+F+G+H=7.000 [I]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</si>
  <si>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</si>
  <si>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916313</t>
  </si>
  <si>
    <t>DOPRAVNÍ ZÁBRANY Z2 S FÓLIÍ TŘ 1 - DEMONTÁŽ</t>
  </si>
  <si>
    <t>916319</t>
  </si>
  <si>
    <t>DOPRAVNÍ ZÁBRANY Z2 - NÁJEMNÉ</t>
  </si>
  <si>
    <t>Pronájem: 
schéma A: 1 den  
schéma B: 1 den  
schéma C: 1 den 
schéma D: 9 + 5 týdnů (63 + 35 dnů) 
schéma E: 1 den 
schéma F: 1 den 
schéma G: 1 den 
před a za mostem: 24 týdnů (168 dnů)</t>
  </si>
  <si>
    <t>schéma A: 1*1=1.000 [A] 
schéma B: 1*1=1.000 [B] 
schéma C: (1+0+0+1)*1=2.000 [C] 
schéma D: 0*(63+35)=0.000 [D] 
schéma E: 0*1=0.000 [E] 
schéma F: 0*1=0.000 [F] 
schéma G: 1*1=1.000 [G] 
před a za mostem: 2*168=336.000 [H] 
celkem: A+B+C+D+E+F+G+H=341.000 [I]</t>
  </si>
  <si>
    <t>916332</t>
  </si>
  <si>
    <t>01</t>
  </si>
  <si>
    <t>SMĚROVACÍ DESKY Z4 JEDNOSTR S FÓLIÍ TŘ 1 - MONTÁŽ S PŘESUNEM</t>
  </si>
  <si>
    <t>schéma A: 65=65.000 [A] 
schéma B: 60=60.000 [B] 
schéma C: 160=160.000 [C] 
schéma D: 65=65.000 [D] 
schéma E: 70=70.000 [E] 
schéma F: 75=75.000 [F] 
schéma G: 0=0.000 [G] 
celkem: A+B+C+D+E+F+G=495.000 [I]</t>
  </si>
  <si>
    <t>916333</t>
  </si>
  <si>
    <t>SMĚROVACÍ DESKY Z4 JEDNOSTR S FÓLIÍ TŘ 1 - DEMONTÁŽ</t>
  </si>
  <si>
    <t>916339</t>
  </si>
  <si>
    <t>SMĚROVACÍ DESKY Z4 - NÁJEMNÉ</t>
  </si>
  <si>
    <t>Pronájem: 
schéma A: 1 den 
schéma B: 1 den 
schéma C: 1 den 
schéma D: 9 + 5 týdnů (63 + 35 dnů) 
schéma E: 1 den 
schéma F: 1 den 
schéma G: 1 den</t>
  </si>
  <si>
    <t>schéma A: 65*1=65.000 [A] 
schéma B: 60*1=60.000 [B] 
schéma C: 160*1=160.000 [C] 
schéma D: 65*(63+35)=6 370.000 [D] 
schéma E: 70*1=70.000 [E] 
schéma F: 75*1=75.000 [F] 
schéma G: 0*1=0.000 [G] 
celkem: A+B+C+D+E+F+G=6 800.000 [H]</t>
  </si>
  <si>
    <t>916388</t>
  </si>
  <si>
    <t>PŘEDZVĚSTNÝ VOZÍK</t>
  </si>
  <si>
    <t>Montáž, pronájem a demontáž, vč. všech přesunů.</t>
  </si>
  <si>
    <t>schéma A: 1=1.000 [A] 
schéma B: 1=1.000 [B] 
schéma C: 0=0.000 [C] 
schéma D: 0=0.000 [D] 
schéma E: 0=0.000 [E] 
schéma F: 0=0.000 [F] 
schéma G: 0=0.000 [G] 
celkem: A+B+C+D+E+F+G=2.000 [H]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</si>
  <si>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- odstranění, demontáž a odklizení zařízení s odvozem na předepsané místo 
- sazbu za pronájem zařízení, počet měrných jednotek se určí jako součin počtu zařízení a počtu dní použití</t>
  </si>
  <si>
    <t>916432</t>
  </si>
  <si>
    <t>VOD DESKA Z5 OBOUSTR VÝŠ DO 65CM S FÓLIÍ TŘ 2 - MONT S PŘES</t>
  </si>
  <si>
    <t>schéma A: 0=0.000 [A] 
schéma B: 0=0.000 [B] 
schéma C: 0=0.000 [C] 
schéma D: 0=0.000 [D] 
schéma E: 10=10.000 [E] 
schéma F: 50=50.000 [F] 
schéma G: 0=0.000 [G] 
celkem: A+B+C+D+E+F+G=60.000 [I]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</si>
  <si>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</si>
  <si>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916433</t>
  </si>
  <si>
    <t>VOD DESKA Z5 OBOUSTR VÝŠ DO 65CM S FÓLIÍ TŘ 2 - DEMONTÁŽ</t>
  </si>
  <si>
    <t>916439</t>
  </si>
  <si>
    <t>VOD DESKA Z5 OBOUSTR VÝŠ DO 65CM S FÓL TŘ 2 - NÁJEMNÉ</t>
  </si>
  <si>
    <t>schéma A: 0*1=0.000 [A] 
schéma B: 0*1=0.000 [B] 
schéma C: 0*1=0.000 [C] 
schéma D: 0*(63+35)=0.000 [D] 
schéma E: 10*1=10.000 [E] 
schéma F: 50*1=50.000 [F] 
schéma G: 0*1=0.000 [G] 
celkem: A+B+C+D+E+F+G=60.000 [I]</t>
  </si>
  <si>
    <t>položka zahrnuje cenu za pronájem dopravních značek a zařízení, která se určí jako součin počtu značek, počtu dní použití a denní sazby</t>
  </si>
  <si>
    <t>SO 201</t>
  </si>
  <si>
    <t>Most ev.č. 01011-1</t>
  </si>
  <si>
    <t>POPLATKY ZA LIKVIDACŮ ODPADŮ NEKONTAMINOVANÝCH - 17 05 04 VYTĚŽENÉ ZEMINY A HORNINY - I. TŘÍDA TĚŽITELNOSTI</t>
  </si>
  <si>
    <t>měřeno v ACAD: 
opěra O1: 37.5*4.3+56.0*(12.9-4.3-2*0.75)+(6.0*6.0*0.5*10.1+5.0*5.0*0.5*10.5)+(3.7*3.7*0.5*9.7+4.5*4.5*0.5*11.1)=1 050.684 [A] 
opěra O3: 25.3*4.3+43.3*(12.9-4.3-2*0.7)+(3.2*3.2*0.5*5.9+4.35*4.35*0.5*10)+(5.3*5.3*0.5*12.0)=713.911 [B] 
celkem: A+B=1 764.595 [C] 
z toho 60%: 0.60*C=1 058.757 [D] 
zpětné využití: (4*12.5+8.1*9+(70*4*0.5)*2)+(4.3*12.5+11*9+(67*3)*2)=957.650 [E] 
odvoz na skládku: (D-E)=101.107 [F] 
hmotnost: 2.2*F=222.435 [G]</t>
  </si>
  <si>
    <t>měřeno v ACAD: 
opěra O1: 37.5*4.3+56.0*(12.9-4.3-2*0.75)+(6.0*6.0*0.5*10.1+5.0*5.0*0.5*10.5)+(3.7*3.7*0.5*9.7+4.5*4.5*0.5*11.1)=1 050.684 [A] 
opěra O3: 25.3*4.3+43.3*(12.9-4.3-2*0.7)+(3.2*3.2*0.5*5.9+4.35*4.35*0.5*10)+(5.3*5.3*0.5*12.0)=713.911 [B] 
celkem: A+B=1 764.595 [C] 
z toho 40%: 0.40*C=705.838 [D] 
hmotnost: 2.4*D=1 694.011 [E]</t>
  </si>
  <si>
    <t>02520</t>
  </si>
  <si>
    <t>ZKOUŠENÍ MATERIÁLŮ NEZÁVISLOU ZKUŠEBNOU</t>
  </si>
  <si>
    <t>zahrnuje veškeré náklady spojené s objednatelem požadovanými zkouškami</t>
  </si>
  <si>
    <t>02620</t>
  </si>
  <si>
    <t>ZKOUŠENÍ KONSTRUKCÍ A PRACÍ NEZÁVISLOU ZKUŠEBNOU</t>
  </si>
  <si>
    <t>02913</t>
  </si>
  <si>
    <t>OSTATNÍ POŽADAVKY - ZNAČKA PRO TRIGONOMETRICKÉ SLEDOVÁNÍ</t>
  </si>
  <si>
    <t>Samolepící plastový geodetický odrazný terč se záměrným křížem rozměru min. 50x50 mm pro sledování mostu během výstavby.</t>
  </si>
  <si>
    <t>spodní stavba: 6=6.000 [A] 
NK: 5*6=30.000 [B] 
celkem: A+B=36.000 [C]</t>
  </si>
  <si>
    <t>zahrnuje schválené značky pro sledování přetvoření</t>
  </si>
  <si>
    <t>029412</t>
  </si>
  <si>
    <t>OSTATNÍ POŽADAVKY - VYPRACOVÁNÍ MOSTNÍHO LISTU</t>
  </si>
  <si>
    <t>Mostní list ve formátu .pdf a .png včetně zadání do BMS. Včetně výpočtu zatížitelnosti podle ČSN 73 6222.</t>
  </si>
  <si>
    <t>02953</t>
  </si>
  <si>
    <t>OSTATNÍ POŽADAVKY - HLAVNÍ MOSTNÍ PROHLÍDKA</t>
  </si>
  <si>
    <t>Provedena nezávislou osobou, včetně zapracování do BMS.</t>
  </si>
  <si>
    <t>položka zahrnuje : 
- úkony dle ČSN 73 6221 
- provedení hlavní mostní prohlídky oprávněnou fyzickou nebo právnickou osobou 
- vyhotovení záznamu (protokolu), který jednoznačně definuje stav mostu</t>
  </si>
  <si>
    <t>12573A</t>
  </si>
  <si>
    <t>VYKOPÁVKY ZE ZEMNÍKŮ A SKLÁDEK TŘ. I - BEZ DOPRAVY</t>
  </si>
  <si>
    <t>Natěžení ornice z mezideponie. 
Natěžení zeminy pro zásyp z líce opěry a pro zemní kužely z mezideponie.</t>
  </si>
  <si>
    <t>měřeno v ACAD: 
ornice: 4*150.0*0.2=120.000 [A] 
OP1: 4*12.5+8.1*9+(70*4*0.5)*2=402.900 [B] 
OP3: 4.3*12.5+11*9+(67*3)*2=554.750 [C] 
celkem: A+B+C=1 077.650 [D]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</si>
  <si>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</si>
  <si>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12573B</t>
  </si>
  <si>
    <t>VYKOPÁVKY ZE ZEMNÍKŮ A SKLÁDEK TŘ. I - DOPRAVA</t>
  </si>
  <si>
    <t>Dovoz ornice z mezideponie. Předpoklad 1 km. 
Dovoz zeminy pro zásyp z líce opěry a pro zemní kužely z mezideponie. Předpoklad 1 km.</t>
  </si>
  <si>
    <t>měřeno v ACAD: 
ornice: (4*150.0*0.2)*1=120.000 [A] 
OP1: (4*12.5+8.1*9+(70*4*0.5)*2)*1=402.900 [B] 
OP3: (4.3*12.5+11*9+(67*3)*2)*1=554.750 [C] 
celkem: A+B+C=1 077.650 [D]</t>
  </si>
  <si>
    <t>měřeno v ACAD: 
opěra O1: 37.5*4.3+56.0*(12.9-4.3-2*0.75)+(6.0*6.0*0.5*10.1+5.0*5.0*0.5*10.5)+(3.7*3.7*0.5*9.7+4.5*4.5*0.5*11.1)=1 050.684 [A] 
opěra O3: 25.3*4.3+43.3*(12.9-4.3-2*0.7)+(3.2*3.2*0.5*5.9+4.35*4.35*0.5*10)+(5.3*5.3*0.5*12.0)=713.911 [B] 
celkem: A+B=1 764.595 [C] 
z toho 60%: 0.60*C=1 058.757 [D]</t>
  </si>
  <si>
    <t>Předpoklad 60% výkopů, odvoz na mezideponii (předpoklad 1 km) nebo na skládku (předpoklad 20 km).</t>
  </si>
  <si>
    <t>měřeno v ACAD: 
opěra O1: 37.5*4.3+56.0*(12.9-4.3-2*0.75)+(6.0*6.0*0.5*10.1+5.0*5.0*0.5*10.5)+(3.7*3.7*0.5*9.7+4.5*4.5*0.5*11.1)=1 050.684 [A] 
opěra O3: 25.3*4.3+43.3*(12.9-4.3-2*0.7)+(3.2*3.2*0.5*5.9+4.35*4.35*0.5*10)+(5.3*5.3*0.5*12.0)=713.911 [B] 
celkem: A+B=1 764.595 [C] 
z toho 60%: 0.60*C=1 058.757 [D] 
zpětné využití: (4*12.5+8.1*9+(70*4*0.5)*2)+(4.3*12.5+11*9+(67*3)*2)=957.650 [E] 
odvoz na mezideponii: E*1=957.650 [F] 
odvoz na skládku: (D-E)*20=2 022.140 [G] 
celkem: F+G=2 979.790 [H]</t>
  </si>
  <si>
    <t>měřeno v ACAD: 
opěra O1: 37.5*4.3+56.0*(12.9-4.3-2*0.75)+(6.0*6.0*0.5*10.1+5.0*5.0*0.5*10.5)+(3.7*3.7*0.5*9.7+4.5*4.5*0.5*11.1)=1 050.684 [A] 
opěra O3: 25.3*4.3+43.3*(12.9-4.3-2*0.7)+(3.2*3.2*0.5*5.9+4.35*4.35*0.5*10)+(5.3*5.3*0.5*12.0)=713.911 [B] 
celkem: A+B=1 764.595 [C] 
z toho 40%: 0.40*C=705.838 [D]</t>
  </si>
  <si>
    <t>měřeno v ACAD: 
opěra O1: 37.5*4.3+56.0*(12.9-4.3-2*0.75)+(6.0*6.0*0.5*10.1+5.0*5.0*0.5*10.5)+(3.7*3.7*0.5*9.7+4.5*4.5*0.5*11.1)=1 050.684 [A] 
opěra O3: 25.3*4.3+43.3*(12.9-4.3-2*0.7)+(3.2*3.2*0.5*5.9+4.35*4.35*0.5*10)+(5.3*5.3*0.5*12.0)=713.911 [B] 
celkem: A+B=1 764.595 [C] 
z toho 40%: 0.40*C=705.838 [D] 
doprava: 20*D=14 116.760 [E]</t>
  </si>
  <si>
    <t>171103</t>
  </si>
  <si>
    <t>ULOŽENÍ SYPANINY DO NÁSYPŮ SE ZHUTNĚNÍM DO 100% PS</t>
  </si>
  <si>
    <t>Bude použita zemina z mezideponie. 
Zásyp z líce opěr, zásyp základů a zemní kužely.</t>
  </si>
  <si>
    <t>měřeno v ACAD: 
OP1: 4*12.5+8.1*9+(70*4*0.5)*2=402.900 [A] 
OP3: 4.3*12.5+11*9+(67*3)*2=554.750 [B] 
celkem: A+B=957.650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</si>
  <si>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</si>
  <si>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Uložení zeminy z výkopů na mezideponii nebo skládku (celkem 100% výkopů).</t>
  </si>
  <si>
    <t>měřeno v ACAD: 
opěra O1: 37.5*4.3+56.0*(12.9-4.3-2*0.75)+(6.0*6.0*0.5*10.1+5.0*5.0*0.5*10.5)+(3.7*3.7*0.5*9.7+4.5*4.5*0.5*11.1)=1 050.684 [A] 
opěra O3: 25.3*4.3+43.3*(12.9-4.3-2*0.7)+(3.2*3.2*0.5*5.9+4.35*4.35*0.5*10)+(5.3*5.3*0.5*12.0)=713.911 [B] 
celkem: A+B=1 764.595 [C]</t>
  </si>
  <si>
    <t>18130</t>
  </si>
  <si>
    <t>ÚPRAVA PLÁNĚ BEZ ZHUTNĚNÍ</t>
  </si>
  <si>
    <t>Úprava pláně v místě rozprostření ornice.</t>
  </si>
  <si>
    <t>měřeno v ACAD: 
(23*25-14*12)+(23*25-13*13)=813.000 [A]</t>
  </si>
  <si>
    <t>položka zahrnuje úpravu pláně včetně vyrovnání výškových rozdílů</t>
  </si>
  <si>
    <t>18220</t>
  </si>
  <si>
    <t>ROZPROSTŘENÍ ORNICE VE SVAHU</t>
  </si>
  <si>
    <t>Ornice z mezideponie v tl. min. 200 mm.</t>
  </si>
  <si>
    <t>položka zahrnuje: 
nutné přemístění ornice z dočasných skládek vzdálených do 50m 
rozprostření ornice v předepsané tloušťce ve svahu přes 1:5</t>
  </si>
  <si>
    <t>18241</t>
  </si>
  <si>
    <t>ZALOŽENÍ TRÁVNÍKU RUČNÍM VÝSEVEM</t>
  </si>
  <si>
    <t>Založení trávníku na rozprostřené ornici.</t>
  </si>
  <si>
    <t>Zahrnuje dodání předepsané travní směsi, její výsev na ornici, zalévání, první pokosení, to vše bez ohledu na sklon terénu</t>
  </si>
  <si>
    <t>18247</t>
  </si>
  <si>
    <t>OŠETŘOVÁNÍ TRÁVNÍKU</t>
  </si>
  <si>
    <t>3x pokosení se shrabáním, naložení shrabků na dopravní prostředek, s dovozem a se složením.</t>
  </si>
  <si>
    <t>Zahrnuje pokosení se shrabáním, naložení shrabků na dopravní prostředek, s odvozem a se složením, to vše bez ohledu na sklon terénu 
zahrnuje nutné zalití a hnojení</t>
  </si>
  <si>
    <t>183511</t>
  </si>
  <si>
    <t>CHEMICKÉ ODPLEVELENÍ CELOPLOŠNÉ</t>
  </si>
  <si>
    <t>Chemické odplevelení na rozprostřené ornici.</t>
  </si>
  <si>
    <t>položka zahrnuje celoplošný postřik a chemickou likvidace nežádoucích rostlin nebo jejích částí a zabránění jejich dalšímu růstu na urovnaném volném terénu</t>
  </si>
  <si>
    <t>18600</t>
  </si>
  <si>
    <t>ZALÉVÁNÍ VODOU</t>
  </si>
  <si>
    <t>0,003 m3/m2/1 týden po dobu 4 týdnů.</t>
  </si>
  <si>
    <t>měřeno v ACAD: 
plocha: (23*25-14*12)+(23*25-13*13)=813.000 [A] 
objem vody: 0.003*4*A=9.756 [B]</t>
  </si>
  <si>
    <t>položka zahrnuje veškerý materiál, výrobky a polotovary, včetně mimostaveništní a vnitrostaveništní dopravy (rovněž přesuny), včetně naložení a složení, případně s uložením</t>
  </si>
  <si>
    <t>21341</t>
  </si>
  <si>
    <t>DRENÁŽNÍ VRSTVY Z PLASTBETONU (PLASTMALTY)</t>
  </si>
  <si>
    <t>Drenážní polymerbeton v ose odvodnění, okolo odvodňovačů a okolo trubiček odvodnění izolace (viz VL4 05/2015 406.12a).</t>
  </si>
  <si>
    <t>měřeno v ACAD: 
2*0.15*0.04*50.4+2*5*0.45*0.40*0.04+2*5*0.45*0.60*0.04=0.785 [B]</t>
  </si>
  <si>
    <t>Položka zahrnuje: 
- dodávku předepsaného materiálu pro drenážní vrstvu, včetně mimostaveništní a vnitrostaveništní dopravy 
- provedení drenážní vrstvy předepsaných rozměrů a předepsaného tvaru</t>
  </si>
  <si>
    <t>Záporové pažení u nové opěry O3, vč. návrhu.</t>
  </si>
  <si>
    <t>měřeno v ACAD: 
0.061*8*5.0=2.440 [A]</t>
  </si>
  <si>
    <t>měřeno v ACAD: 
8*2.0=16.000 [A]</t>
  </si>
  <si>
    <t>měřeno v ACAD: 
8*5.0*0.40=16.000 [A]</t>
  </si>
  <si>
    <t>měřeno v ACAD: 
8*5.0*0.60=24.000 [A]</t>
  </si>
  <si>
    <t>272325</t>
  </si>
  <si>
    <t>ZÁKLADY ZE ŽELEZOBETONU DO C30/37</t>
  </si>
  <si>
    <t>ŽB základy, specifikace betonu viz TZ.</t>
  </si>
  <si>
    <t>měřeno v ACAD: 
opěra O1: 3.36*10.5+2.57*(5.79+5.79)=65.041 [A] 
pilíř P2: 3.06*10.73=32.834 [B] 
opěra O3: 3.36*10.5+2.57*(2.04+3.76)=50.186 [C] 
celkem: A+B+C=148.061 [D]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</si>
  <si>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</si>
  <si>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272365</t>
  </si>
  <si>
    <t>VÝZTUŽ ZÁKLADŮ Z OCELI 10505, B500B</t>
  </si>
  <si>
    <t>Výztuž základů.</t>
  </si>
  <si>
    <t>viz výkaz výztuže: 
opěra O1: 10.10=10.100 [A] 
pilíř P2: 3.24=3.240 [B] 
opěra O3: 5.10=5.100 [C] 
celkem: A+B+C=18.440 [D]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</si>
  <si>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</si>
  <si>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Svislé konstrukce</t>
  </si>
  <si>
    <t>31717</t>
  </si>
  <si>
    <t>KOVOVÉ KONSTRUKCE PRO KOTVENÍ ŘÍMSY</t>
  </si>
  <si>
    <t>KG</t>
  </si>
  <si>
    <t>Kotevní prvky pro římsu. 
Odhad 6 kg/ks.</t>
  </si>
  <si>
    <t>celkem: 
2*102*6=1 224.000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</si>
  <si>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</si>
  <si>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</si>
  <si>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</si>
  <si>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ŽB římsy, specifikace betonu viz TZ.</t>
  </si>
  <si>
    <t>měřeno v ACAD: 
římsa vlevo: 0.53*64.0=33.920 [A] 
římsa vpravo: 0.53*67.0=35.510 [B] 
celkem: A+B=69.430 [C]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</si>
  <si>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</si>
  <si>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</si>
  <si>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</si>
  <si>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Výztuž říms.</t>
  </si>
  <si>
    <t>viz výkaz výztuže říms: 
8.275=8.275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</si>
  <si>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</si>
  <si>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333325</t>
  </si>
  <si>
    <t>MOSTNÍ OPĚRY A KŘÍDLA ZE ŽELEZOVÉHO BETONU DO C30/37</t>
  </si>
  <si>
    <t>Nové ŽB opěry, specifikace betonu viz TZ.</t>
  </si>
  <si>
    <t>měřeno v ACAD: 
opěra O1: 14.29*10.0+0.75*(47.4+47.4)+2*0.75*0.75*0.30=214.338 [A] 
opěra O3: 13.26*10.0+0.70*(33.4+16.1)+2*0.75*0.75*0.30=167.588 [B] 
celkem: A+B=381.926 [C]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</si>
  <si>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</si>
  <si>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333365</t>
  </si>
  <si>
    <t>VÝZTUŽ MOSTNÍCH OPĚR A KŘÍDEL Z OCELI 10505, B500B</t>
  </si>
  <si>
    <t>Výztuž opěr.</t>
  </si>
  <si>
    <t>viz výkaz výztuže: 
opěra O1: 16.62=16.620 [A] 
opěra O3: 16.11=16.110 [B] 
celkem: A+B=32.730 [C]</t>
  </si>
  <si>
    <t>334325</t>
  </si>
  <si>
    <t>MOSTNÍ PILÍŘE A STATIVA ZE ŽELEZOVÉHO BETONU DO C30/37</t>
  </si>
  <si>
    <t>Nový ŽB pilíř.</t>
  </si>
  <si>
    <t>měřeno v ACAD: 
8.59*5.18+2*0.75*0.75*0.50=45.059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</si>
  <si>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</si>
  <si>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334365</t>
  </si>
  <si>
    <t>VÝZTUŽ MOSTNÍCH PILÍŘŮ A STATIV Z OCELI 10505, B500B</t>
  </si>
  <si>
    <t>Výztuž pilíře.</t>
  </si>
  <si>
    <t>viz výkaz výztuže: 
3.19=3.190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</si>
  <si>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</si>
  <si>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Vodorovné konstrukce</t>
  </si>
  <si>
    <t>420325</t>
  </si>
  <si>
    <t>PŘECHODOVÉ DESKY MOSTNÍCH OPĚR ZE ŽELEZOBETONU C30/37</t>
  </si>
  <si>
    <t>Nové přechodové desky, specifikace betonu viz TZ.</t>
  </si>
  <si>
    <t>měřeno v ACAD: 
opěra O1: 1.86*7.5=13.950 [A] 
opěra O3: 1.80*7.5=13.500 [B] 
celkem: A+B=27.450 [C]</t>
  </si>
  <si>
    <t>420365</t>
  </si>
  <si>
    <t>VÝZTUŽ PŘECHODOVÝCH DESEK MOSTNÍCH OPĚR Z OCELI 10505, B500B</t>
  </si>
  <si>
    <t>Výztuž přechodových desek.</t>
  </si>
  <si>
    <t>viz výkaz výztuže: 
opěra O1: 2.02=2.020 [A] 
opěra O3: 2.03=2.030 [B] 
celkem: A+B=4.050 [C]</t>
  </si>
  <si>
    <t>421325</t>
  </si>
  <si>
    <t>MOSTNÍ NOSNÉ DESKOVÉ KONSTRUKCE ZE ŽELEZOBETONU C30/37</t>
  </si>
  <si>
    <t>Spřažená ŽB deska, specifikace betonu viz TZ.</t>
  </si>
  <si>
    <t>měřeno v ACAD: 
3.05*(23.59+22.25)+(2.32+2.12+2.32)*10.0=207.412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</si>
  <si>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</si>
  <si>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421365</t>
  </si>
  <si>
    <t>VÝZTUŽ MOSTNÍ DESKOVÉ KONSTRUKCE Z OCELI 10505, B500B</t>
  </si>
  <si>
    <t>Výztuž spřažené desky.</t>
  </si>
  <si>
    <t>viz výkaz výztuže: 
63.72=63.720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</si>
  <si>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</si>
  <si>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42194B</t>
  </si>
  <si>
    <t>MOSTNÍ NOSNÉ DESKOVÉ KONSTR Z OCELI S 355</t>
  </si>
  <si>
    <t>Ocelové nosníky vč. navaření spřahovacích trnů. Přídavek 15% na svary, trny, výztuhy a montážní ztužení.</t>
  </si>
  <si>
    <t>viz výkaz oceli: 
97.04=97.040 [A]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</si>
  <si>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výpomocí,                              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druhy protikorozní ochrany a nátěry konstrukcí,  
- zvláštní spojovací prostředky, rozebíratelnost konstrukce,  
- ochranná opatření před účinky bludných proudů  
- ochranu před přepětím.</t>
  </si>
  <si>
    <t>42853</t>
  </si>
  <si>
    <t>MOSTNÍ LOŽISKA HRNCOVÁ PRO ZATÍŽ DO 5,0MN</t>
  </si>
  <si>
    <t>1x pevné 
1x příčně posuvné 
1x podélně posuvné 
1x všesměrně posuvné</t>
  </si>
  <si>
    <t>4=4.000 [A]</t>
  </si>
  <si>
    <t>- výrobní dokumentaci, jde-li o ložisko individuálně vyráběné  
- dodání kompletních ložisek požadované kvality  
- přípravu, očištění a úpravy úložných ploch  
- osazení ložisek podle předepsaného technologického předpisu bez ohledu na způsob uložení a kotvení  
- uložení do malty jakéhokoliv druhu včetně dodávky této malty  
- uložení na plastické vložky nebo maltu včetně dodávky této vložky nebo malty  
- uložení na vrstvu plastbetonové malty nebo podobné vrstvy jako ochranu proti průchodu bludných proudů  
- vyplnění kotevních otvorů  
- lešení a podpěrné konstrukce  
- tmelení, těsnění a výplně spar  
- nastavení ložisek a odborná prohlídka  
- dočasné zpevnění nebo naopak dočasné uvolnění ložisek  
- opatření ložisek znakem výrobce a typovým číslem  
- úpravy, očištění a ošetření okolí ložisek  
- přiměřeným způsobem je nutné zahrnout ustanovení pro TMCH 94 pro kovové konstrukce.</t>
  </si>
  <si>
    <t>42854</t>
  </si>
  <si>
    <t>MOSTNÍ LOŽISKA HRNCOVÁ PRO ZATÍŽ PŘES 5,0MN</t>
  </si>
  <si>
    <t>1x podélně posuvné 
1x všesměrně posuvné</t>
  </si>
  <si>
    <t>2=2.000 [A]</t>
  </si>
  <si>
    <t>43</t>
  </si>
  <si>
    <t>434125</t>
  </si>
  <si>
    <t>SCHODIŠŤOVÉ STUPNĚ, Z DÍLCŮ ŽELEZOBETON DO C30/37</t>
  </si>
  <si>
    <t>Služební schodiště.</t>
  </si>
  <si>
    <t>měřeno v ACAD: 
0.75*0.60*0.18*(36+28)=5.184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</si>
  <si>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</si>
  <si>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44</t>
  </si>
  <si>
    <t>451311</t>
  </si>
  <si>
    <t>PODKL A VÝPLŇ VRSTVY Z PROST BET DO C8/10</t>
  </si>
  <si>
    <t>Podkladní beton pod základy, přechodovými deskami, římsou na křídlech, rubovou drenáží a zatrubněním příkopu.</t>
  </si>
  <si>
    <t>měřeno v ACAD: 
základy SS: (67.1+34.1+47.1)*0.10=14.830 [A] 
přechodové desky: (0.59+0.58)*7.8=9.126 [B] 
římsy na křídlech: 0.70*0.10*(9.4+4.5+9.7+7.1)=2.149 [C] 
rubová drenáž: 0.50*9.15+0.60*9.25=10.125 [D] 
zatrubnění příkopu: 10.5*0.20=2.100 [E] 
celkem: A+B+C+D+E=38.330 [F]</t>
  </si>
  <si>
    <t>45</t>
  </si>
  <si>
    <t>451314</t>
  </si>
  <si>
    <t>PODKLADNÍ A VÝPLŇOVÉ VRSTVY Z PROSTÉHO BETONU C25/30</t>
  </si>
  <si>
    <t>Podkladní beton pod odlážděním.</t>
  </si>
  <si>
    <t>měřeno v ACAD: 
(81.4+61.6+24.4+4*1.3)*1.2*1.3*0.1+(9.3+7.8+10.1+9.8)*0.1=30.626 [A]</t>
  </si>
  <si>
    <t>46</t>
  </si>
  <si>
    <t>45131A</t>
  </si>
  <si>
    <t>PODKLADNÍ A VÝPLŇOVÉ VRSTVY Z PROSTÉHO BETONU C20/25</t>
  </si>
  <si>
    <t>Podkladní beton pod schodištěm.</t>
  </si>
  <si>
    <t>měřeno v ACAD: 
(10.8+8.1)*1.2*1.3*0.15=4.423 [A]</t>
  </si>
  <si>
    <t>47</t>
  </si>
  <si>
    <t>45157</t>
  </si>
  <si>
    <t>PODKLADNÍ A VÝPLŇOVÉ VRSTVY Z KAMENIVA TĚŽENÉHO</t>
  </si>
  <si>
    <t>Štěrkopískový podsyp pod schodištěm a dlažbou.</t>
  </si>
  <si>
    <t>měřeno v ACAD: 
pod odlážděním: (81.4+61.6+24.4+4*1.3)*1.2*0.1+(9.3+7.8+10.1+9.8)*0.1=24.412 [A] 
pod schodištěm: (10.8+8.1)*1.2*0.1=2.268 [B] 
celkem: A+B=26.680 [C]</t>
  </si>
  <si>
    <t>položka zahrnuje dodávku předepsaného kameniva, mimostaveništní a vnitrostaveništní dopravu a jeho uložení 
není-li v zadávací dokumentaci uvedeno jinak, jedná se o nakupovaný materiál</t>
  </si>
  <si>
    <t>48</t>
  </si>
  <si>
    <t>45850</t>
  </si>
  <si>
    <t>VÝPLŇ ZA OPĚRAMI A ZDMI Z KAMENIVA</t>
  </si>
  <si>
    <t>Zásyp základu za opěrou.</t>
  </si>
  <si>
    <t>měřeno v ACAD: 
8.1*8.5+11.0*8.6=163.450 [A]</t>
  </si>
  <si>
    <t>49</t>
  </si>
  <si>
    <t>02</t>
  </si>
  <si>
    <t>Štěrkopísek v přechodové oblasti pro uložení těsnící folie.</t>
  </si>
  <si>
    <t>měřeno v ACAD: 
1.6*8.5+1.52*8.6=26.672 [A]</t>
  </si>
  <si>
    <t>50</t>
  </si>
  <si>
    <t>03</t>
  </si>
  <si>
    <t>Ochranný zásyp za opěrou s drenážní funkcí.</t>
  </si>
  <si>
    <t>měřeno v ACAD: 
8.6*8.5+6.9*8.6=132.440 [A]</t>
  </si>
  <si>
    <t>51</t>
  </si>
  <si>
    <t>04</t>
  </si>
  <si>
    <t>Zásyp za opěrou z propustného a nenamrzavého materiálu.</t>
  </si>
  <si>
    <t>měřeno v ACAD: 
25.0*8.5+15.1*8.6=342.360 [A]</t>
  </si>
  <si>
    <t>52</t>
  </si>
  <si>
    <t>45860</t>
  </si>
  <si>
    <t>VÝPLŇ ZA OPĚRAMI A ZDMI Z MEZEROVITÉHO BETONU</t>
  </si>
  <si>
    <t>Mezerovitý beton nad rubovou drenáží a okolo základu pilíře P2.</t>
  </si>
  <si>
    <t>měřeno v ACAD: 
rubová drenáž: 0.1*(8.5+8.6)=1.710 [A] 
základ pilíře P2: 2.35*12.0=28.200 [B] 
celkem: A+B=29.910 [C]</t>
  </si>
  <si>
    <t>položka zahrnuje:  
- dodávku mezerovitého betonu předepsané kvality a zásyp se zhutněním včetně mimostaveništní a vnitrostaveništní dopravy</t>
  </si>
  <si>
    <t>53</t>
  </si>
  <si>
    <t>465512</t>
  </si>
  <si>
    <t>DLAŽBY Z LOMOVÉHO KAMENE NA MC</t>
  </si>
  <si>
    <t>Dlažba z lomového kamene.</t>
  </si>
  <si>
    <t>měřeno v ACAD: 
(81.4+61.6+24.4+4*1.3)*1.2*0.2+(9.3+7.8+10.1+9.8)*0.2=48.824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</si>
  <si>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</si>
  <si>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54</t>
  </si>
  <si>
    <t>měřeno v ACAD: 
2*7.5*51.95=779.250 [A]</t>
  </si>
  <si>
    <t>55</t>
  </si>
  <si>
    <t>Obrusná vrstva na mostě.</t>
  </si>
  <si>
    <t>měřeno v ACAD: 
7.5*51.95=389.625 [A]</t>
  </si>
  <si>
    <t>56</t>
  </si>
  <si>
    <t>574C46</t>
  </si>
  <si>
    <t>ASFALTOVÝ BETON PRO LOŽNÍ VRSTVY ACL 16+, 16S TL. 50MM</t>
  </si>
  <si>
    <t>Ložná vrstva na mostě.</t>
  </si>
  <si>
    <t>57</t>
  </si>
  <si>
    <t>575C55</t>
  </si>
  <si>
    <t>LITÝ ASFALT MA IV (OCHRANA MOSTNÍ IZOLACE) 16 TL. 40MM</t>
  </si>
  <si>
    <t>Ochrana izolace na mostě.</t>
  </si>
  <si>
    <t>58</t>
  </si>
  <si>
    <t>576413</t>
  </si>
  <si>
    <t>POSYP KAMENIVEM OBALOVANÝM 4KG/M2</t>
  </si>
  <si>
    <t>Posyp litého asfaltu na mostě, předobalená drť frakce 4/8 mm - 2-4 kg/m2.</t>
  </si>
  <si>
    <t>- dodání obalovaného kameniva předepsané kvality a zrnitosti 
- posyp předepsaným množstvím</t>
  </si>
  <si>
    <t>Přidružená stavební výroba</t>
  </si>
  <si>
    <t>59</t>
  </si>
  <si>
    <t>711112</t>
  </si>
  <si>
    <t>IZOLACE BĚŽNÝCH KONSTRUKCÍ PROTI ZEMNÍ VLHKOSTI ASFALTOVÝMI PÁSY</t>
  </si>
  <si>
    <t>Izolace rubu opěr.</t>
  </si>
  <si>
    <t>měřeno v ACAD: 
5.2*8.5+4.2*8.6=80.320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</si>
  <si>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</si>
  <si>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60</t>
  </si>
  <si>
    <t>711337</t>
  </si>
  <si>
    <t>IZOLACE PODZEMNÍCH OBJEKTŮ PROTI VOLNĚ STÉKAJÍCÍ VODĚ Z PE FÓLIÍ</t>
  </si>
  <si>
    <t>Těsnící folie za opěrami.</t>
  </si>
  <si>
    <t>měřeno v ACAD: 
4.8*8.5+5.4*8.6=87.240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</si>
  <si>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geotextilii, cementový potěr, izolační přizdívku</t>
  </si>
  <si>
    <t>61</t>
  </si>
  <si>
    <t>711442</t>
  </si>
  <si>
    <t>IZOLACE MOSTOVEK CELOPLOŠNÁ ASFALTOVÝMI PÁSY S PEČETÍCÍ VRSTVOU</t>
  </si>
  <si>
    <t>Izolace mostovky.</t>
  </si>
  <si>
    <t>měřeno v ACAD: 
50.5*10.0+2*1.8*7.5=532.000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</si>
  <si>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</si>
  <si>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62</t>
  </si>
  <si>
    <t>711502</t>
  </si>
  <si>
    <t>OCHRANA IZOLACE NA POVRCHU ASFALTOVÝMI PÁSY</t>
  </si>
  <si>
    <t>Ochrana izolace pod římsou.</t>
  </si>
  <si>
    <t>měřeno v ACAD: 
2*1.3*50.4=131.040 [A]</t>
  </si>
  <si>
    <t>položka zahrnuje: 
- dodání  předepsaného ochranného materiálu 
- zřízení ochrany izolace</t>
  </si>
  <si>
    <t>63</t>
  </si>
  <si>
    <t>711509</t>
  </si>
  <si>
    <t>OCHRANA IZOLACE NA POVRCHU TEXTILIÍ</t>
  </si>
  <si>
    <t>Ochrana izolace na rubu opěry a křídel - geotextilie min. 700 g/m2.</t>
  </si>
  <si>
    <t>měřeno v ACAD: 
5.2*8.5+4.2*8.6+47.4+47.4+33.4+16.1=224.620 [A]</t>
  </si>
  <si>
    <t>64</t>
  </si>
  <si>
    <t>78381</t>
  </si>
  <si>
    <t>NÁTĚRY BETON KONSTR TYP S1 (OS-A)</t>
  </si>
  <si>
    <t>Ochranný nátěr římsy.</t>
  </si>
  <si>
    <t>měřeno v ACAD: 
2.6*(64.0+67.0)=340.600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</si>
  <si>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</si>
  <si>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65</t>
  </si>
  <si>
    <t>78382</t>
  </si>
  <si>
    <t>NÁTĚRY BETON KONSTR TYP S2 (OS-B)</t>
  </si>
  <si>
    <t>Ochranný nátěr NK.</t>
  </si>
  <si>
    <t>měřeno v ACAD: 
2*1.9*10.7+2*0.6*50.5=101.260 [A]</t>
  </si>
  <si>
    <t>66</t>
  </si>
  <si>
    <t>78383</t>
  </si>
  <si>
    <t>NÁTĚRY BETON KONSTR TYP S4 (OS-C)</t>
  </si>
  <si>
    <t>Ochranný nátěr římsy (část).</t>
  </si>
  <si>
    <t>měřeno v ACAD: 
0.3*(64.0+67.0)=39.300 [A]</t>
  </si>
  <si>
    <t>Potrubí</t>
  </si>
  <si>
    <t>67</t>
  </si>
  <si>
    <t>87426</t>
  </si>
  <si>
    <t>POTRUBÍ Z TRUB PLAST ODPAD DN DO 80MM</t>
  </si>
  <si>
    <t>Žlábek u úložných prahů opěr - 1/2 tr. PE DN 75/4,3mm.</t>
  </si>
  <si>
    <t>měřeno v 
2*10.8=21.600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</si>
  <si>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</si>
  <si>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68</t>
  </si>
  <si>
    <t>87534</t>
  </si>
  <si>
    <t>POTRUBÍ DREN Z TRUB PLAST DN DO 200MM</t>
  </si>
  <si>
    <t>Vyústění rubové drenáže skrz opěru.</t>
  </si>
  <si>
    <t>měřeno v ACAD: 
2*3.0=6.000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</si>
  <si>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</si>
  <si>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69</t>
  </si>
  <si>
    <t>875342</t>
  </si>
  <si>
    <t>POTRUBÍ DREN Z TRUB PLAST DN DO 200MM DĚROVANÝCH</t>
  </si>
  <si>
    <t>Rubová drenáž z HDPE DN 160.</t>
  </si>
  <si>
    <t>měřeno v ACAD: 
2*9.2=18.400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</si>
  <si>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</si>
  <si>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70</t>
  </si>
  <si>
    <t>87626</t>
  </si>
  <si>
    <t>CHRÁNIČKY Z TRUB PLAST DN DO 80MM</t>
  </si>
  <si>
    <t>Chráničky pro trubičky odvodnění izolace.</t>
  </si>
  <si>
    <t>měřeno v ACAD: 
2*5*0.3=3.000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</si>
  <si>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</si>
  <si>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71</t>
  </si>
  <si>
    <t>87633</t>
  </si>
  <si>
    <t>CHRÁNIČKY Z TRUB PLASTOVÝCH DN DO 150MM</t>
  </si>
  <si>
    <t>Chránička v SDP. DN 110.</t>
  </si>
  <si>
    <t>měřeno v ACAD: 
15.0=15.000 [A]</t>
  </si>
  <si>
    <t>72</t>
  </si>
  <si>
    <t>87634</t>
  </si>
  <si>
    <t>CHRÁNIČKY Z TRUB PLASTOVÝCH DN DO 200MM</t>
  </si>
  <si>
    <t>Chránička v SDP. 4x DN 160.</t>
  </si>
  <si>
    <t>měřeno v ACAD: 
4*15.0=60.000 [A]</t>
  </si>
  <si>
    <t>73</t>
  </si>
  <si>
    <t>87644</t>
  </si>
  <si>
    <t>CHRÁNIČKY Z TRUB PLASTOVÝCH DN DO 250MM</t>
  </si>
  <si>
    <t>Chráničky pro vyústění rubové drenáže vč. navařeného límce.</t>
  </si>
  <si>
    <t>měřeno v ACAD: 
2*2.85=5.700 [A]</t>
  </si>
  <si>
    <t>74</t>
  </si>
  <si>
    <t>87913</t>
  </si>
  <si>
    <t>POTRUBÍ ODPADNÍ MOSTNÍCH OBJEKTŮ Z PLAST TRUB DN DO 150 MM</t>
  </si>
  <si>
    <t>Svod odvodnění - TR DN 150 mm, materiál odolávající UV záření, vč. závěsných a upevňovacích prvů z korozivzdorné oceli, vč. čistících dílců, vč. kompenzátoru.</t>
  </si>
  <si>
    <t>měřeno v ACAD: 
2*51.0=102.000 [A]</t>
  </si>
  <si>
    <t>- výrobní dokumentaci (včetně technologického předpisu)  
- dodání veškerého instalačního a  pomocného  materiálu  (trouby,  trubky,  armatury,  tvarové  kusy, 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ochrana potrubí nátěrem, včetně úpravy povrchu, případně izolací  
- úprava, očištění a ošetření prostoru kolem instalace  
- provedení požadovaných zkoušek vodotěsnosti</t>
  </si>
  <si>
    <t>75</t>
  </si>
  <si>
    <t>9111B1</t>
  </si>
  <si>
    <t>ZÁBRADLÍ SILNIČNÍ SE SVISLOU VÝPLNÍ - DODÁVKA A MONTÁŽ</t>
  </si>
  <si>
    <t>Zábradlí na mostě.</t>
  </si>
  <si>
    <t>měřeno v ACAD: 
64.0+67.0=131.000 [A]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</si>
  <si>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</si>
  <si>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76</t>
  </si>
  <si>
    <t>9113B1</t>
  </si>
  <si>
    <t>SVODIDLO OCEL SILNIČ JEDNOSTR, ÚROVEŇ ZADRŽ H1 -DODÁVKA A MONTÁŽ</t>
  </si>
  <si>
    <t>Svodidlo na předpolích.</t>
  </si>
  <si>
    <t>měřeno v ACAD: 
4*34.0=136.000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</si>
  <si>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</si>
  <si>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77</t>
  </si>
  <si>
    <t>9115C1</t>
  </si>
  <si>
    <t>SVODIDLO OCEL MOSTNÍ JEDNOSTR, ÚROVEŇ ZADRŽ H2 - DODÁVKA A MONTÁŽ</t>
  </si>
  <si>
    <t>Svodidlo na mostě.</t>
  </si>
  <si>
    <t>položka zahrnuje: 
- kompletní dodávku všech dílů ocelového svodidla s předepsanou povrchovou úpravou včetně spojovacích a diltačních prvků 
- montáž a osazení svodidla, kotvení, t.j. kotevní desky, šrouby z nerez oceli, vrty a zálivku, pokud zadávací dokumentace nestanoví jinak, případné nivelační hmoty pod kotevní desky 
- přechod na jiný typ svodidla nebo přes mostní závěr 
- ochranu proti bludným proudům a vývody pro jejich měření 
nezahrnuje odrazky nebo retroreflexní fólie</t>
  </si>
  <si>
    <t>78</t>
  </si>
  <si>
    <t>911ED1</t>
  </si>
  <si>
    <t>SVODIDLO BETON, ÚROVEŇ ZADRŽ H3 VÝŠ 1,1M - DODÁVKA A MONTÁŽ</t>
  </si>
  <si>
    <t>Nové betonové svodidlo pod mostem.</t>
  </si>
  <si>
    <t>položka zahrnuje:  
- kompletní dodávku všech dílů betonového svodidla včetně spojovacích prvků  
- osazení svodidla  
- přechod na jiný typ svodidla nebo přes mostní závěr  
nezahrnuje odrazky nebo retroreflexní fólie  
nezahrnuje podkladní vrstvu</t>
  </si>
  <si>
    <t>79</t>
  </si>
  <si>
    <t>91345</t>
  </si>
  <si>
    <t>NIVELAČNÍ ZNAČKY KOVOVÉ</t>
  </si>
  <si>
    <t>Hřebové nivelační značky na římse.</t>
  </si>
  <si>
    <t>celkem: 2*5=10.000 [A]</t>
  </si>
  <si>
    <t>položka zahrnuje: 
- dodání a osazení nivelační značky včetně nutných zemních prací 
- vnitrostaveništní a mimostaveništní dopravu</t>
  </si>
  <si>
    <t>80</t>
  </si>
  <si>
    <t>91355</t>
  </si>
  <si>
    <t>EVIDENČNÍ ČÍSLO MOSTU</t>
  </si>
  <si>
    <t>Evidenční číslo mostu podle TKP kap. 14.</t>
  </si>
  <si>
    <t>celkem: 2=2.000 [A]</t>
  </si>
  <si>
    <t>položka zahrnuje štítek s evidenčním číslem mostu, sloupek dopravní značky včetně osazení a nutných zemních prací a zabetonování</t>
  </si>
  <si>
    <t>81</t>
  </si>
  <si>
    <t>917223</t>
  </si>
  <si>
    <t>SILNIČNÍ A CHODNÍKOVÉ OBRUBY Z BETONOVÝCH OBRUBNÍKŮ ŠÍŘ 100MM</t>
  </si>
  <si>
    <t>Obrubníky 100/250 mm.</t>
  </si>
  <si>
    <t>měřeno v ACAD: 
u opěry O1: 24.8+17.9+8.0+8.0=58.700 [A] 
u opěry O2: 5.3+21.3=26.600 [B] 
celkem: A+B=85.300 [C]</t>
  </si>
  <si>
    <t>Položka zahrnuje: 
dodání a pokládku betonových obrubníků o rozměrech předepsaných zadávací dokumentací 
betonové lože i boční betonovou opěrku.</t>
  </si>
  <si>
    <t>82</t>
  </si>
  <si>
    <t>917224</t>
  </si>
  <si>
    <t>SILNIČNÍ A CHODNÍKOVÉ OBRUBY Z BETONOVÝCH OBRUBNÍKŮ ŠÍŘ 150MM</t>
  </si>
  <si>
    <t>Obrubníky 150/300 mm.</t>
  </si>
  <si>
    <t>měřeno v ACAD: 
4*5.0=20.000 [A]</t>
  </si>
  <si>
    <t>83</t>
  </si>
  <si>
    <t>9181B</t>
  </si>
  <si>
    <t>ČELA PROPUSTU Z TRUB DN DO 400MM Z BETONU</t>
  </si>
  <si>
    <t>Čelo zatrubnění u opěry O3.</t>
  </si>
  <si>
    <t>1=1.000 [A]</t>
  </si>
  <si>
    <t>Položka zahrnuje kompletní čelo (základ, dřík, římsu)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  
Nezahrnuje zábradlí.</t>
  </si>
  <si>
    <t>84</t>
  </si>
  <si>
    <t>918346</t>
  </si>
  <si>
    <t>PROPUSTY Z TRUB DN 400MM</t>
  </si>
  <si>
    <t>Zatrubnění příkopu u opěry O3.</t>
  </si>
  <si>
    <t>měřeno v ACAD: 
10.5=10.500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</si>
  <si>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</si>
  <si>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85</t>
  </si>
  <si>
    <t>919111</t>
  </si>
  <si>
    <t>ŘEZÁNÍ ASFALTOVÉHO KRYTU VOZOVEK TL DO 50MM</t>
  </si>
  <si>
    <t>Řezaná spára na tl. obrusné vrstvy podél římsy a u mostního závěru.</t>
  </si>
  <si>
    <t>měřeno v ACAD: 
64.0+67.0+4*8.1=163.400 [A]</t>
  </si>
  <si>
    <t>položka zahrnuje řezání vozovkové vrstvy v předepsané tloušťce, včetně spotřeby vody</t>
  </si>
  <si>
    <t>86</t>
  </si>
  <si>
    <t>931315</t>
  </si>
  <si>
    <t>TĚSNĚNÍ DILATAČ SPAR ASF ZÁLIVKOU PRŮŘ DO 600MM2</t>
  </si>
  <si>
    <t>Vyplnění řezané spáry v obrusné vrstvě u mostního závěru.</t>
  </si>
  <si>
    <t>měřeno v ACAD: 
4*8.1=32.400 [A]</t>
  </si>
  <si>
    <t>položka zahrnuje dodávku a osazení předepsaného materiálu, očištění ploch spáry před úpravou, očištění okolí spáry po úpravě 
nezahrnuje těsnící profil</t>
  </si>
  <si>
    <t>87</t>
  </si>
  <si>
    <t>931316</t>
  </si>
  <si>
    <t>TĚSNĚNÍ DILATAČ SPAR ASF ZÁLIVKOU PRŮŘ DO 800MM2</t>
  </si>
  <si>
    <t>Vyplnění řezané spáry v obrusné vrstvě podél římsy.</t>
  </si>
  <si>
    <t>88</t>
  </si>
  <si>
    <t>93135</t>
  </si>
  <si>
    <t>TĚSNĚNÍ DILATAČ SPAR PRYŽ PÁSKOU NEBO KRUH PROFILEM</t>
  </si>
  <si>
    <t>Předtěsnění spáry podél římsy.</t>
  </si>
  <si>
    <t>položka zahrnuje dodávku a osazení předepsaného materiálu, očištění ploch spáry před úpravou, očištění okolí spáry po úpravě</t>
  </si>
  <si>
    <t>89</t>
  </si>
  <si>
    <t>93151</t>
  </si>
  <si>
    <t>MOSTNÍ ZÁVĚRY POVRCHOVÉ POSUN DO 60MM</t>
  </si>
  <si>
    <t>Mostní závěr s jednoduchým těsněním spáry nad opěrou O1.</t>
  </si>
  <si>
    <t>měřeno v ACAD: 
11.4=11.400 [A]</t>
  </si>
  <si>
    <t>- výrobní dokumentace (vč. technologického předpisu) 
- dodání kompletního dil. zařízení vč. všech přepravních a montážních úprav a zařízení 
- řezání a sváření na staveništi a eventuelní nutnou opravu nátěrů po těchto úkonech 
- bednění a dodatečné zabetonování dilatačního zařízení 
- pro kovové součásti je nutné užít ustanovení pro TMCH.94 
- dodání spojovacího, kotevního a těsnícího materiálu 
- úprava a příprava prostoru, včetně kotevních prvků, jejich ošetření a očištění 
- zřízení kompletního mostního závěru podle příslušného technolog. předpisu, včetně předepsaného nastavení 
- zřízení mostního závěru po etapách, včetně pracovních spar a spojů 
- úprava  most. závěru  ve styku  s ostatními konstrukcemi  a zařízeními (u obrubníků a podél vozovek, na chodnících, na římsách, napojení izolací a pod.) 
- ochrana mostního závěru proti bludným proudům a vývody pro jejich měření 
- ochrana mostního závěru do doby provedení definitivního stavu, veškeré provizorní úpravy a opatření 
- konečné  úpravy most. závěru jako  povrchové  povlaky, zálivky, které  nejsou součástí jiných konstrukcí, vyčištění, osaz. krytek šroubů, tmelení, těsnění, výplň spar a pod. 
- úprava, očištění a ošetření prostoru kolem mostního závěru 
- opatření mostního závěru znakem výrobce a typovým číslem 
- provedení odborné prohlídky, je-li požadována</t>
  </si>
  <si>
    <t>90</t>
  </si>
  <si>
    <t>93152</t>
  </si>
  <si>
    <t>MOSTNÍ ZÁVĚRY POVRCHOVÉ POSUN DO 100MM</t>
  </si>
  <si>
    <t>Mostní závěr s jednoduchým těsněním spáry nad opěrou O3.</t>
  </si>
  <si>
    <t>- výrobní dokumentace (vč. technologického předpisu)  
- dodání kompletního dil. zařízení vč. všech přepravních a montážních úprav a zařízení  
- řezání a sváření na staveništi a eventuelní nutnou opravu nátěrů po těchto úkonech  
- bednění a dodatečné zabetonování dilatačního zařízení  
- pro kovové součásti je nutné užít ustanovení pro TMCH.94  
- dodání spojovacího, kotevního a těsnícího materiálu  
- úprava a příprava prostoru, včetně kotevních prvků, jejich ošetření a očištění  
- zřízení kompletního mostního závěru podle příslušného technolog. předpisu, včetně předepsaného nastavení  
- zřízení mostního závěru po etapách, včetně pracovních spar a spojů  
- úprava  most. závěru  ve styku  s ostatními konstrukcemi  a zařízeními (u obrubníků a podél vozovek, na chodnících, na římsách, napojení izolací a pod.)  
- ochrana mostního závěru proti bludným proudům a vývody pro jejich měření  
- ochrana mostního závěru do doby provedení definitivního stavu, veškeré provizorní úpravy a opatření  
- konečné  úpravy most. závěru jako  povrchové  povlaky, zálivky, které  nejsou součástí jiných konstrukcí, vyčištění, osaz. krytek šroubů, tmelení, těsnění, výplň spar a pod.  
- úprava, očištění a ošetření prostoru kolem mostního závěru  
- opatření mostního závěru znakem výrobce a typovým číslem  
- provedení odborné prohlídky, je-li požadována</t>
  </si>
  <si>
    <t>91</t>
  </si>
  <si>
    <t>935212</t>
  </si>
  <si>
    <t>PŘÍKOPOVÉ ŽLABY Z BETON TVÁRNIC ŠÍŘ DO 600MM DO BETONU TL 100MM</t>
  </si>
  <si>
    <t>Příkopové žlaby z betonu do betonového lože. Spáry utěsněné cementovou maltou MC25 XF4, vč. zemních prací, ukončení, úpravy vtoků a výtoků, základových stupňů.Kaskádovité uspořádání. 
Skluzy podél mostu + případně příkop pod mostem.</t>
  </si>
  <si>
    <t>měřeno v ACAD: 
skluzy podél mostu: 27.0+24.0+5.0+22.4=78.400 [A] 
příkop pod mostem: 25.0+19.0=44.000 [B] 
celkem: A+B=122.400 [C]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</si>
  <si>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</si>
  <si>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92</t>
  </si>
  <si>
    <t>936532</t>
  </si>
  <si>
    <t>MOSTNÍ ODVODŇOVACÍ SOUPRAVA 300/500</t>
  </si>
  <si>
    <t>Mostní odvodňovače.</t>
  </si>
  <si>
    <t>položka zahrnuje: 
- výrobní dokumentaci (včetně technologického předpisu) 
- dodání kompletní odvodňovací soupravy,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</si>
  <si>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93</t>
  </si>
  <si>
    <t>936541</t>
  </si>
  <si>
    <t>MOSTNÍ ODVODŇOVACÍ TRUBKA (POVRCHŮ IZOLACE) Z NEREZ OCELI</t>
  </si>
  <si>
    <t>Odvodnění povrchu izolace.</t>
  </si>
  <si>
    <t>celkem: 
2*5+2.5*2=15.000 [A]</t>
  </si>
  <si>
    <t>položka zahrnuje: 
- výrobní dokumentaci (včetně technologického předpisu) 
- dodání kompletní odvodňovací soupravy z předepsaného materiálu,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</si>
</sst>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SUM(C10:C14)</f>
      </c>
      <c r="D6" s="1"/>
      <c r="E6" s="1"/>
    </row>
    <row r="7" spans="1:5" ht="12.75" customHeight="1">
      <c r="A7" s="1"/>
      <c r="B7" s="4" t="s">
        <v>5</v>
      </c>
      <c r="C7" s="7">
        <f>SUM(E10:E14)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83</v>
      </c>
      <c r="B11" s="20" t="s">
        <v>84</v>
      </c>
      <c r="C11" s="21">
        <f>'SO 001'!I3</f>
      </c>
      <c r="D11" s="21">
        <f>'SO 001'!O2</f>
      </c>
      <c r="E11" s="21">
        <f>C11+D11</f>
      </c>
    </row>
    <row r="12" spans="1:5" ht="12.75" customHeight="1">
      <c r="A12" s="20" t="s">
        <v>314</v>
      </c>
      <c r="B12" s="20" t="s">
        <v>315</v>
      </c>
      <c r="C12" s="21">
        <f>'SO 101'!I3</f>
      </c>
      <c r="D12" s="21">
        <f>'SO 101'!O2</f>
      </c>
      <c r="E12" s="21">
        <f>C12+D12</f>
      </c>
    </row>
    <row r="13" spans="1:5" ht="12.75" customHeight="1">
      <c r="A13" s="20" t="s">
        <v>372</v>
      </c>
      <c r="B13" s="20" t="s">
        <v>373</v>
      </c>
      <c r="C13" s="21">
        <f>'SO 180'!I3</f>
      </c>
      <c r="D13" s="21">
        <f>'SO 180'!O2</f>
      </c>
      <c r="E13" s="21">
        <f>C13+D13</f>
      </c>
    </row>
    <row r="14" spans="1:5" ht="12.75" customHeight="1">
      <c r="A14" s="20" t="s">
        <v>509</v>
      </c>
      <c r="B14" s="20" t="s">
        <v>510</v>
      </c>
      <c r="C14" s="21">
        <f>'SO 201'!I3</f>
      </c>
      <c r="D14" s="21">
        <f>'SO 201'!O2</f>
      </c>
      <c r="E14" s="21">
        <f>C14+D14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51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45</v>
      </c>
      <c r="B13" s="29" t="s">
        <v>23</v>
      </c>
      <c r="C13" s="29" t="s">
        <v>46</v>
      </c>
      <c r="D13" s="25" t="s">
        <v>56</v>
      </c>
      <c r="E13" s="30" t="s">
        <v>48</v>
      </c>
      <c r="F13" s="31" t="s">
        <v>49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57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55</v>
      </c>
    </row>
    <row r="17" spans="1:16" ht="12.75">
      <c r="A17" s="25" t="s">
        <v>45</v>
      </c>
      <c r="B17" s="29" t="s">
        <v>22</v>
      </c>
      <c r="C17" s="29" t="s">
        <v>58</v>
      </c>
      <c r="D17" s="25" t="s">
        <v>53</v>
      </c>
      <c r="E17" s="30" t="s">
        <v>59</v>
      </c>
      <c r="F17" s="31" t="s">
        <v>60</v>
      </c>
      <c r="G17" s="32">
        <v>2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61</v>
      </c>
    </row>
    <row r="19" spans="1:5" ht="12.75">
      <c r="A19" s="36" t="s">
        <v>52</v>
      </c>
      <c r="E19" s="37" t="s">
        <v>53</v>
      </c>
    </row>
    <row r="20" spans="1:5" ht="89.25">
      <c r="A20" t="s">
        <v>54</v>
      </c>
      <c r="E20" s="35" t="s">
        <v>62</v>
      </c>
    </row>
    <row r="21" spans="1:16" ht="12.75">
      <c r="A21" s="25" t="s">
        <v>45</v>
      </c>
      <c r="B21" s="29" t="s">
        <v>33</v>
      </c>
      <c r="C21" s="29" t="s">
        <v>63</v>
      </c>
      <c r="D21" s="25" t="s">
        <v>53</v>
      </c>
      <c r="E21" s="30" t="s">
        <v>64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65</v>
      </c>
    </row>
    <row r="23" spans="1:5" ht="12.75">
      <c r="A23" s="36" t="s">
        <v>52</v>
      </c>
      <c r="E23" s="37" t="s">
        <v>53</v>
      </c>
    </row>
    <row r="24" spans="1:5" ht="12.75">
      <c r="A24" t="s">
        <v>54</v>
      </c>
      <c r="E24" s="35" t="s">
        <v>55</v>
      </c>
    </row>
    <row r="25" spans="1:16" ht="12.75">
      <c r="A25" s="25" t="s">
        <v>45</v>
      </c>
      <c r="B25" s="29" t="s">
        <v>35</v>
      </c>
      <c r="C25" s="29" t="s">
        <v>66</v>
      </c>
      <c r="D25" s="25" t="s">
        <v>53</v>
      </c>
      <c r="E25" s="30" t="s">
        <v>67</v>
      </c>
      <c r="F25" s="31" t="s">
        <v>49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38.25">
      <c r="A26" s="34" t="s">
        <v>50</v>
      </c>
      <c r="E26" s="35" t="s">
        <v>68</v>
      </c>
    </row>
    <row r="27" spans="1:5" ht="12.75">
      <c r="A27" s="36" t="s">
        <v>52</v>
      </c>
      <c r="E27" s="37" t="s">
        <v>53</v>
      </c>
    </row>
    <row r="28" spans="1:5" ht="12.75">
      <c r="A28" t="s">
        <v>54</v>
      </c>
      <c r="E28" s="35" t="s">
        <v>55</v>
      </c>
    </row>
    <row r="29" spans="1:16" ht="12.75">
      <c r="A29" s="25" t="s">
        <v>45</v>
      </c>
      <c r="B29" s="29" t="s">
        <v>37</v>
      </c>
      <c r="C29" s="29" t="s">
        <v>69</v>
      </c>
      <c r="D29" s="25" t="s">
        <v>53</v>
      </c>
      <c r="E29" s="30" t="s">
        <v>70</v>
      </c>
      <c r="F29" s="31" t="s">
        <v>60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71</v>
      </c>
    </row>
    <row r="31" spans="1:5" ht="12.75">
      <c r="A31" s="36" t="s">
        <v>52</v>
      </c>
      <c r="E31" s="37" t="s">
        <v>53</v>
      </c>
    </row>
    <row r="32" spans="1:5" ht="76.5">
      <c r="A32" t="s">
        <v>54</v>
      </c>
      <c r="E32" s="35" t="s">
        <v>72</v>
      </c>
    </row>
    <row r="33" spans="1:16" ht="12.75">
      <c r="A33" s="25" t="s">
        <v>45</v>
      </c>
      <c r="B33" s="29" t="s">
        <v>73</v>
      </c>
      <c r="C33" s="29" t="s">
        <v>74</v>
      </c>
      <c r="D33" s="25" t="s">
        <v>53</v>
      </c>
      <c r="E33" s="30" t="s">
        <v>75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38.25">
      <c r="A34" s="34" t="s">
        <v>50</v>
      </c>
      <c r="E34" s="35" t="s">
        <v>76</v>
      </c>
    </row>
    <row r="35" spans="1:5" ht="12.75">
      <c r="A35" s="36" t="s">
        <v>52</v>
      </c>
      <c r="E35" s="37" t="s">
        <v>53</v>
      </c>
    </row>
    <row r="36" spans="1:5" ht="63.75">
      <c r="A36" t="s">
        <v>54</v>
      </c>
      <c r="E36" s="35" t="s">
        <v>77</v>
      </c>
    </row>
    <row r="37" spans="1:16" ht="12.75">
      <c r="A37" s="25" t="s">
        <v>45</v>
      </c>
      <c r="B37" s="29" t="s">
        <v>78</v>
      </c>
      <c r="C37" s="29" t="s">
        <v>79</v>
      </c>
      <c r="D37" s="25" t="s">
        <v>53</v>
      </c>
      <c r="E37" s="30" t="s">
        <v>80</v>
      </c>
      <c r="F37" s="31" t="s">
        <v>49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76.5">
      <c r="A38" s="34" t="s">
        <v>50</v>
      </c>
      <c r="E38" s="35" t="s">
        <v>81</v>
      </c>
    </row>
    <row r="39" spans="1:5" ht="12.75">
      <c r="A39" s="36" t="s">
        <v>52</v>
      </c>
      <c r="E39" s="37" t="s">
        <v>53</v>
      </c>
    </row>
    <row r="40" spans="1:5" ht="25.5">
      <c r="A40" t="s">
        <v>54</v>
      </c>
      <c r="E40" s="35" t="s">
        <v>82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0+O8+O37+O114+O131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83</v>
      </c>
      <c r="I3" s="38">
        <f>0+I8+I37+I114+I131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83</v>
      </c>
      <c r="D4" s="6"/>
      <c r="E4" s="18" t="s">
        <v>84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25.5">
      <c r="A9" s="25" t="s">
        <v>45</v>
      </c>
      <c r="B9" s="29" t="s">
        <v>29</v>
      </c>
      <c r="C9" s="29" t="s">
        <v>85</v>
      </c>
      <c r="D9" s="25" t="s">
        <v>53</v>
      </c>
      <c r="E9" s="30" t="s">
        <v>86</v>
      </c>
      <c r="F9" s="31" t="s">
        <v>87</v>
      </c>
      <c r="G9" s="32">
        <v>1511.301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88</v>
      </c>
    </row>
    <row r="11" spans="1:5" ht="140.25">
      <c r="A11" s="36" t="s">
        <v>52</v>
      </c>
      <c r="E11" s="37" t="s">
        <v>89</v>
      </c>
    </row>
    <row r="12" spans="1:5" ht="140.25">
      <c r="A12" t="s">
        <v>54</v>
      </c>
      <c r="E12" s="35" t="s">
        <v>90</v>
      </c>
    </row>
    <row r="13" spans="1:16" ht="25.5">
      <c r="A13" s="25" t="s">
        <v>45</v>
      </c>
      <c r="B13" s="29" t="s">
        <v>23</v>
      </c>
      <c r="C13" s="29" t="s">
        <v>91</v>
      </c>
      <c r="D13" s="25" t="s">
        <v>53</v>
      </c>
      <c r="E13" s="30" t="s">
        <v>92</v>
      </c>
      <c r="F13" s="31" t="s">
        <v>87</v>
      </c>
      <c r="G13" s="32">
        <v>1099.128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88</v>
      </c>
    </row>
    <row r="15" spans="1:5" ht="140.25">
      <c r="A15" s="36" t="s">
        <v>52</v>
      </c>
      <c r="E15" s="37" t="s">
        <v>93</v>
      </c>
    </row>
    <row r="16" spans="1:5" ht="140.25">
      <c r="A16" t="s">
        <v>54</v>
      </c>
      <c r="E16" s="35" t="s">
        <v>90</v>
      </c>
    </row>
    <row r="17" spans="1:16" ht="25.5">
      <c r="A17" s="25" t="s">
        <v>45</v>
      </c>
      <c r="B17" s="29" t="s">
        <v>22</v>
      </c>
      <c r="C17" s="29" t="s">
        <v>94</v>
      </c>
      <c r="D17" s="25" t="s">
        <v>53</v>
      </c>
      <c r="E17" s="30" t="s">
        <v>95</v>
      </c>
      <c r="F17" s="31" t="s">
        <v>87</v>
      </c>
      <c r="G17" s="32">
        <v>266.098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96</v>
      </c>
    </row>
    <row r="19" spans="1:5" ht="76.5">
      <c r="A19" s="36" t="s">
        <v>52</v>
      </c>
      <c r="E19" s="37" t="s">
        <v>97</v>
      </c>
    </row>
    <row r="20" spans="1:5" ht="140.25">
      <c r="A20" t="s">
        <v>54</v>
      </c>
      <c r="E20" s="35" t="s">
        <v>90</v>
      </c>
    </row>
    <row r="21" spans="1:16" ht="25.5">
      <c r="A21" s="25" t="s">
        <v>45</v>
      </c>
      <c r="B21" s="29" t="s">
        <v>33</v>
      </c>
      <c r="C21" s="29" t="s">
        <v>98</v>
      </c>
      <c r="D21" s="25" t="s">
        <v>53</v>
      </c>
      <c r="E21" s="30" t="s">
        <v>99</v>
      </c>
      <c r="F21" s="31" t="s">
        <v>87</v>
      </c>
      <c r="G21" s="32">
        <v>1995.933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25.5">
      <c r="A22" s="34" t="s">
        <v>50</v>
      </c>
      <c r="E22" s="35" t="s">
        <v>100</v>
      </c>
    </row>
    <row r="23" spans="1:5" ht="178.5">
      <c r="A23" s="36" t="s">
        <v>52</v>
      </c>
      <c r="E23" s="37" t="s">
        <v>101</v>
      </c>
    </row>
    <row r="24" spans="1:5" ht="140.25">
      <c r="A24" t="s">
        <v>54</v>
      </c>
      <c r="E24" s="35" t="s">
        <v>90</v>
      </c>
    </row>
    <row r="25" spans="1:16" ht="25.5">
      <c r="A25" s="25" t="s">
        <v>45</v>
      </c>
      <c r="B25" s="29" t="s">
        <v>35</v>
      </c>
      <c r="C25" s="29" t="s">
        <v>102</v>
      </c>
      <c r="D25" s="25" t="s">
        <v>53</v>
      </c>
      <c r="E25" s="30" t="s">
        <v>103</v>
      </c>
      <c r="F25" s="31" t="s">
        <v>87</v>
      </c>
      <c r="G25" s="32">
        <v>30.636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104</v>
      </c>
    </row>
    <row r="27" spans="1:5" ht="38.25">
      <c r="A27" s="36" t="s">
        <v>52</v>
      </c>
      <c r="E27" s="37" t="s">
        <v>105</v>
      </c>
    </row>
    <row r="28" spans="1:5" ht="140.25">
      <c r="A28" t="s">
        <v>54</v>
      </c>
      <c r="E28" s="35" t="s">
        <v>90</v>
      </c>
    </row>
    <row r="29" spans="1:16" ht="25.5">
      <c r="A29" s="25" t="s">
        <v>45</v>
      </c>
      <c r="B29" s="29" t="s">
        <v>37</v>
      </c>
      <c r="C29" s="29" t="s">
        <v>106</v>
      </c>
      <c r="D29" s="25" t="s">
        <v>53</v>
      </c>
      <c r="E29" s="30" t="s">
        <v>107</v>
      </c>
      <c r="F29" s="31" t="s">
        <v>87</v>
      </c>
      <c r="G29" s="32">
        <v>36.694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108</v>
      </c>
    </row>
    <row r="31" spans="1:5" ht="38.25">
      <c r="A31" s="36" t="s">
        <v>52</v>
      </c>
      <c r="E31" s="37" t="s">
        <v>109</v>
      </c>
    </row>
    <row r="32" spans="1:5" ht="140.25">
      <c r="A32" t="s">
        <v>54</v>
      </c>
      <c r="E32" s="35" t="s">
        <v>90</v>
      </c>
    </row>
    <row r="33" spans="1:16" ht="12.75">
      <c r="A33" s="25" t="s">
        <v>45</v>
      </c>
      <c r="B33" s="29" t="s">
        <v>73</v>
      </c>
      <c r="C33" s="29" t="s">
        <v>110</v>
      </c>
      <c r="D33" s="25" t="s">
        <v>53</v>
      </c>
      <c r="E33" s="30" t="s">
        <v>111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112</v>
      </c>
    </row>
    <row r="35" spans="1:5" ht="12.75">
      <c r="A35" s="36" t="s">
        <v>52</v>
      </c>
      <c r="E35" s="37" t="s">
        <v>53</v>
      </c>
    </row>
    <row r="36" spans="1:5" ht="12.75">
      <c r="A36" t="s">
        <v>54</v>
      </c>
      <c r="E36" s="35" t="s">
        <v>113</v>
      </c>
    </row>
    <row r="37" spans="1:18" ht="12.75" customHeight="1">
      <c r="A37" s="6" t="s">
        <v>43</v>
      </c>
      <c r="B37" s="6"/>
      <c r="C37" s="40" t="s">
        <v>29</v>
      </c>
      <c r="D37" s="6"/>
      <c r="E37" s="27" t="s">
        <v>114</v>
      </c>
      <c r="F37" s="6"/>
      <c r="G37" s="6"/>
      <c r="H37" s="6"/>
      <c r="I37" s="41">
        <f>0+Q37</f>
      </c>
      <c r="O37">
        <f>0+R37</f>
      </c>
      <c r="Q37">
        <f>0+I38+I42+I46+I50+I54+I58+I62+I66+I70+I74+I78+I82+I86+I90+I94+I98+I102+I106+I110</f>
      </c>
      <c r="R37">
        <f>0+O38+O42+O46+O50+O54+O58+O62+O66+O70+O74+O78+O82+O86+O90+O94+O98+O102+O106+O110</f>
      </c>
    </row>
    <row r="38" spans="1:16" ht="12.75">
      <c r="A38" s="25" t="s">
        <v>45</v>
      </c>
      <c r="B38" s="29" t="s">
        <v>78</v>
      </c>
      <c r="C38" s="29" t="s">
        <v>115</v>
      </c>
      <c r="D38" s="25" t="s">
        <v>53</v>
      </c>
      <c r="E38" s="30" t="s">
        <v>116</v>
      </c>
      <c r="F38" s="31" t="s">
        <v>117</v>
      </c>
      <c r="G38" s="32">
        <v>600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118</v>
      </c>
    </row>
    <row r="40" spans="1:5" ht="25.5">
      <c r="A40" s="36" t="s">
        <v>52</v>
      </c>
      <c r="E40" s="37" t="s">
        <v>119</v>
      </c>
    </row>
    <row r="41" spans="1:5" ht="25.5">
      <c r="A41" t="s">
        <v>54</v>
      </c>
      <c r="E41" s="35" t="s">
        <v>120</v>
      </c>
    </row>
    <row r="42" spans="1:16" ht="12.75">
      <c r="A42" s="25" t="s">
        <v>45</v>
      </c>
      <c r="B42" s="29" t="s">
        <v>40</v>
      </c>
      <c r="C42" s="29" t="s">
        <v>121</v>
      </c>
      <c r="D42" s="25" t="s">
        <v>53</v>
      </c>
      <c r="E42" s="30" t="s">
        <v>122</v>
      </c>
      <c r="F42" s="31" t="s">
        <v>117</v>
      </c>
      <c r="G42" s="32">
        <v>600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123</v>
      </c>
    </row>
    <row r="44" spans="1:5" ht="25.5">
      <c r="A44" s="36" t="s">
        <v>52</v>
      </c>
      <c r="E44" s="37" t="s">
        <v>119</v>
      </c>
    </row>
    <row r="45" spans="1:5" ht="38.25">
      <c r="A45" t="s">
        <v>54</v>
      </c>
      <c r="E45" s="35" t="s">
        <v>124</v>
      </c>
    </row>
    <row r="46" spans="1:16" ht="12.75">
      <c r="A46" s="25" t="s">
        <v>45</v>
      </c>
      <c r="B46" s="29" t="s">
        <v>42</v>
      </c>
      <c r="C46" s="29" t="s">
        <v>125</v>
      </c>
      <c r="D46" s="25" t="s">
        <v>53</v>
      </c>
      <c r="E46" s="30" t="s">
        <v>126</v>
      </c>
      <c r="F46" s="31" t="s">
        <v>117</v>
      </c>
      <c r="G46" s="32">
        <v>98.76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127</v>
      </c>
    </row>
    <row r="48" spans="1:5" ht="51">
      <c r="A48" s="36" t="s">
        <v>52</v>
      </c>
      <c r="E48" s="37" t="s">
        <v>128</v>
      </c>
    </row>
    <row r="49" spans="1:5" ht="63.75">
      <c r="A49" t="s">
        <v>54</v>
      </c>
      <c r="E49" s="35" t="s">
        <v>129</v>
      </c>
    </row>
    <row r="50" spans="1:16" ht="25.5">
      <c r="A50" s="25" t="s">
        <v>45</v>
      </c>
      <c r="B50" s="29" t="s">
        <v>130</v>
      </c>
      <c r="C50" s="29" t="s">
        <v>131</v>
      </c>
      <c r="D50" s="25" t="s">
        <v>53</v>
      </c>
      <c r="E50" s="30" t="s">
        <v>132</v>
      </c>
      <c r="F50" s="31" t="s">
        <v>133</v>
      </c>
      <c r="G50" s="32">
        <v>1481.4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134</v>
      </c>
    </row>
    <row r="52" spans="1:5" ht="76.5">
      <c r="A52" s="36" t="s">
        <v>52</v>
      </c>
      <c r="E52" s="37" t="s">
        <v>135</v>
      </c>
    </row>
    <row r="53" spans="1:5" ht="25.5">
      <c r="A53" t="s">
        <v>54</v>
      </c>
      <c r="E53" s="35" t="s">
        <v>136</v>
      </c>
    </row>
    <row r="54" spans="1:16" ht="25.5">
      <c r="A54" s="25" t="s">
        <v>45</v>
      </c>
      <c r="B54" s="29" t="s">
        <v>137</v>
      </c>
      <c r="C54" s="29" t="s">
        <v>138</v>
      </c>
      <c r="D54" s="25" t="s">
        <v>53</v>
      </c>
      <c r="E54" s="30" t="s">
        <v>139</v>
      </c>
      <c r="F54" s="31" t="s">
        <v>140</v>
      </c>
      <c r="G54" s="32">
        <v>140.423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141</v>
      </c>
    </row>
    <row r="56" spans="1:5" ht="51">
      <c r="A56" s="36" t="s">
        <v>52</v>
      </c>
      <c r="E56" s="37" t="s">
        <v>142</v>
      </c>
    </row>
    <row r="57" spans="1:5" ht="63.75">
      <c r="A57" t="s">
        <v>54</v>
      </c>
      <c r="E57" s="35" t="s">
        <v>143</v>
      </c>
    </row>
    <row r="58" spans="1:16" ht="25.5">
      <c r="A58" s="25" t="s">
        <v>45</v>
      </c>
      <c r="B58" s="29" t="s">
        <v>144</v>
      </c>
      <c r="C58" s="29" t="s">
        <v>145</v>
      </c>
      <c r="D58" s="25" t="s">
        <v>53</v>
      </c>
      <c r="E58" s="30" t="s">
        <v>146</v>
      </c>
      <c r="F58" s="31" t="s">
        <v>133</v>
      </c>
      <c r="G58" s="32">
        <v>6740.3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147</v>
      </c>
    </row>
    <row r="60" spans="1:5" ht="76.5">
      <c r="A60" s="36" t="s">
        <v>52</v>
      </c>
      <c r="E60" s="37" t="s">
        <v>148</v>
      </c>
    </row>
    <row r="61" spans="1:5" ht="25.5">
      <c r="A61" t="s">
        <v>54</v>
      </c>
      <c r="E61" s="35" t="s">
        <v>136</v>
      </c>
    </row>
    <row r="62" spans="1:16" ht="12.75">
      <c r="A62" s="25" t="s">
        <v>45</v>
      </c>
      <c r="B62" s="29" t="s">
        <v>149</v>
      </c>
      <c r="C62" s="29" t="s">
        <v>150</v>
      </c>
      <c r="D62" s="25" t="s">
        <v>53</v>
      </c>
      <c r="E62" s="30" t="s">
        <v>151</v>
      </c>
      <c r="F62" s="31" t="s">
        <v>152</v>
      </c>
      <c r="G62" s="32">
        <v>157.1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153</v>
      </c>
    </row>
    <row r="64" spans="1:5" ht="25.5">
      <c r="A64" s="36" t="s">
        <v>52</v>
      </c>
      <c r="E64" s="37" t="s">
        <v>154</v>
      </c>
    </row>
    <row r="65" spans="1:5" ht="63.75">
      <c r="A65" t="s">
        <v>54</v>
      </c>
      <c r="E65" s="35" t="s">
        <v>143</v>
      </c>
    </row>
    <row r="66" spans="1:16" ht="12.75">
      <c r="A66" s="25" t="s">
        <v>45</v>
      </c>
      <c r="B66" s="29" t="s">
        <v>155</v>
      </c>
      <c r="C66" s="29" t="s">
        <v>156</v>
      </c>
      <c r="D66" s="25" t="s">
        <v>53</v>
      </c>
      <c r="E66" s="30" t="s">
        <v>157</v>
      </c>
      <c r="F66" s="31" t="s">
        <v>133</v>
      </c>
      <c r="G66" s="32">
        <v>612.72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158</v>
      </c>
    </row>
    <row r="68" spans="1:5" ht="51">
      <c r="A68" s="36" t="s">
        <v>52</v>
      </c>
      <c r="E68" s="37" t="s">
        <v>159</v>
      </c>
    </row>
    <row r="69" spans="1:5" ht="25.5">
      <c r="A69" t="s">
        <v>54</v>
      </c>
      <c r="E69" s="35" t="s">
        <v>136</v>
      </c>
    </row>
    <row r="70" spans="1:16" ht="12.75">
      <c r="A70" s="25" t="s">
        <v>45</v>
      </c>
      <c r="B70" s="29" t="s">
        <v>160</v>
      </c>
      <c r="C70" s="29" t="s">
        <v>161</v>
      </c>
      <c r="D70" s="25" t="s">
        <v>53</v>
      </c>
      <c r="E70" s="30" t="s">
        <v>162</v>
      </c>
      <c r="F70" s="31" t="s">
        <v>140</v>
      </c>
      <c r="G70" s="32">
        <v>110.874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163</v>
      </c>
    </row>
    <row r="72" spans="1:5" ht="63.75">
      <c r="A72" s="36" t="s">
        <v>52</v>
      </c>
      <c r="E72" s="37" t="s">
        <v>164</v>
      </c>
    </row>
    <row r="73" spans="1:5" ht="63.75">
      <c r="A73" t="s">
        <v>54</v>
      </c>
      <c r="E73" s="35" t="s">
        <v>143</v>
      </c>
    </row>
    <row r="74" spans="1:16" ht="12.75">
      <c r="A74" s="25" t="s">
        <v>45</v>
      </c>
      <c r="B74" s="29" t="s">
        <v>165</v>
      </c>
      <c r="C74" s="29" t="s">
        <v>166</v>
      </c>
      <c r="D74" s="25" t="s">
        <v>53</v>
      </c>
      <c r="E74" s="30" t="s">
        <v>167</v>
      </c>
      <c r="F74" s="31" t="s">
        <v>133</v>
      </c>
      <c r="G74" s="32">
        <v>5321.96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168</v>
      </c>
    </row>
    <row r="76" spans="1:5" ht="89.25">
      <c r="A76" s="36" t="s">
        <v>52</v>
      </c>
      <c r="E76" s="37" t="s">
        <v>169</v>
      </c>
    </row>
    <row r="77" spans="1:5" ht="25.5">
      <c r="A77" t="s">
        <v>54</v>
      </c>
      <c r="E77" s="35" t="s">
        <v>136</v>
      </c>
    </row>
    <row r="78" spans="1:16" ht="12.75">
      <c r="A78" s="25" t="s">
        <v>45</v>
      </c>
      <c r="B78" s="29" t="s">
        <v>170</v>
      </c>
      <c r="C78" s="29" t="s">
        <v>171</v>
      </c>
      <c r="D78" s="25" t="s">
        <v>53</v>
      </c>
      <c r="E78" s="30" t="s">
        <v>172</v>
      </c>
      <c r="F78" s="31" t="s">
        <v>140</v>
      </c>
      <c r="G78" s="32">
        <v>120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173</v>
      </c>
    </row>
    <row r="80" spans="1:5" ht="25.5">
      <c r="A80" s="36" t="s">
        <v>52</v>
      </c>
      <c r="E80" s="37" t="s">
        <v>174</v>
      </c>
    </row>
    <row r="81" spans="1:5" ht="25.5">
      <c r="A81" t="s">
        <v>54</v>
      </c>
      <c r="E81" s="35" t="s">
        <v>175</v>
      </c>
    </row>
    <row r="82" spans="1:16" ht="12.75">
      <c r="A82" s="25" t="s">
        <v>45</v>
      </c>
      <c r="B82" s="29" t="s">
        <v>176</v>
      </c>
      <c r="C82" s="29" t="s">
        <v>177</v>
      </c>
      <c r="D82" s="25" t="s">
        <v>53</v>
      </c>
      <c r="E82" s="30" t="s">
        <v>178</v>
      </c>
      <c r="F82" s="31" t="s">
        <v>179</v>
      </c>
      <c r="G82" s="32">
        <v>120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180</v>
      </c>
    </row>
    <row r="84" spans="1:5" ht="38.25">
      <c r="A84" s="36" t="s">
        <v>52</v>
      </c>
      <c r="E84" s="37" t="s">
        <v>181</v>
      </c>
    </row>
    <row r="85" spans="1:5" ht="25.5">
      <c r="A85" t="s">
        <v>54</v>
      </c>
      <c r="E85" s="35" t="s">
        <v>182</v>
      </c>
    </row>
    <row r="86" spans="1:16" ht="12.75">
      <c r="A86" s="25" t="s">
        <v>45</v>
      </c>
      <c r="B86" s="29" t="s">
        <v>183</v>
      </c>
      <c r="C86" s="29" t="s">
        <v>184</v>
      </c>
      <c r="D86" s="25" t="s">
        <v>53</v>
      </c>
      <c r="E86" s="30" t="s">
        <v>185</v>
      </c>
      <c r="F86" s="31" t="s">
        <v>152</v>
      </c>
      <c r="G86" s="32">
        <v>44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>
      <c r="A87" s="34" t="s">
        <v>50</v>
      </c>
      <c r="E87" s="35" t="s">
        <v>186</v>
      </c>
    </row>
    <row r="88" spans="1:5" ht="25.5">
      <c r="A88" s="36" t="s">
        <v>52</v>
      </c>
      <c r="E88" s="37" t="s">
        <v>187</v>
      </c>
    </row>
    <row r="89" spans="1:5" ht="63.75">
      <c r="A89" t="s">
        <v>54</v>
      </c>
      <c r="E89" s="35" t="s">
        <v>188</v>
      </c>
    </row>
    <row r="90" spans="1:16" ht="12.75">
      <c r="A90" s="25" t="s">
        <v>45</v>
      </c>
      <c r="B90" s="29" t="s">
        <v>189</v>
      </c>
      <c r="C90" s="29" t="s">
        <v>190</v>
      </c>
      <c r="D90" s="25" t="s">
        <v>53</v>
      </c>
      <c r="E90" s="30" t="s">
        <v>191</v>
      </c>
      <c r="F90" s="31" t="s">
        <v>140</v>
      </c>
      <c r="G90" s="32">
        <v>676.755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192</v>
      </c>
    </row>
    <row r="92" spans="1:5" ht="102">
      <c r="A92" s="36" t="s">
        <v>52</v>
      </c>
      <c r="E92" s="37" t="s">
        <v>193</v>
      </c>
    </row>
    <row r="93" spans="1:5" ht="318.75">
      <c r="A93" t="s">
        <v>54</v>
      </c>
      <c r="E93" s="35" t="s">
        <v>194</v>
      </c>
    </row>
    <row r="94" spans="1:16" ht="12.75">
      <c r="A94" s="25" t="s">
        <v>45</v>
      </c>
      <c r="B94" s="29" t="s">
        <v>195</v>
      </c>
      <c r="C94" s="29" t="s">
        <v>196</v>
      </c>
      <c r="D94" s="25" t="s">
        <v>53</v>
      </c>
      <c r="E94" s="30" t="s">
        <v>197</v>
      </c>
      <c r="F94" s="31" t="s">
        <v>179</v>
      </c>
      <c r="G94" s="32">
        <v>13535.1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198</v>
      </c>
    </row>
    <row r="96" spans="1:5" ht="114.75">
      <c r="A96" s="36" t="s">
        <v>52</v>
      </c>
      <c r="E96" s="37" t="s">
        <v>199</v>
      </c>
    </row>
    <row r="97" spans="1:5" ht="25.5">
      <c r="A97" t="s">
        <v>54</v>
      </c>
      <c r="E97" s="35" t="s">
        <v>182</v>
      </c>
    </row>
    <row r="98" spans="1:16" ht="12.75">
      <c r="A98" s="25" t="s">
        <v>45</v>
      </c>
      <c r="B98" s="29" t="s">
        <v>200</v>
      </c>
      <c r="C98" s="29" t="s">
        <v>201</v>
      </c>
      <c r="D98" s="25" t="s">
        <v>53</v>
      </c>
      <c r="E98" s="30" t="s">
        <v>202</v>
      </c>
      <c r="F98" s="31" t="s">
        <v>140</v>
      </c>
      <c r="G98" s="32">
        <v>451.17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12.75">
      <c r="A99" s="34" t="s">
        <v>50</v>
      </c>
      <c r="E99" s="35" t="s">
        <v>203</v>
      </c>
    </row>
    <row r="100" spans="1:5" ht="102">
      <c r="A100" s="36" t="s">
        <v>52</v>
      </c>
      <c r="E100" s="37" t="s">
        <v>204</v>
      </c>
    </row>
    <row r="101" spans="1:5" ht="318.75">
      <c r="A101" t="s">
        <v>54</v>
      </c>
      <c r="E101" s="35" t="s">
        <v>205</v>
      </c>
    </row>
    <row r="102" spans="1:16" ht="12.75">
      <c r="A102" s="25" t="s">
        <v>45</v>
      </c>
      <c r="B102" s="29" t="s">
        <v>206</v>
      </c>
      <c r="C102" s="29" t="s">
        <v>207</v>
      </c>
      <c r="D102" s="25" t="s">
        <v>53</v>
      </c>
      <c r="E102" s="30" t="s">
        <v>208</v>
      </c>
      <c r="F102" s="31" t="s">
        <v>179</v>
      </c>
      <c r="G102" s="32">
        <v>9023.4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209</v>
      </c>
    </row>
    <row r="104" spans="1:5" ht="114.75">
      <c r="A104" s="36" t="s">
        <v>52</v>
      </c>
      <c r="E104" s="37" t="s">
        <v>210</v>
      </c>
    </row>
    <row r="105" spans="1:5" ht="25.5">
      <c r="A105" t="s">
        <v>54</v>
      </c>
      <c r="E105" s="35" t="s">
        <v>182</v>
      </c>
    </row>
    <row r="106" spans="1:16" ht="12.75">
      <c r="A106" s="25" t="s">
        <v>45</v>
      </c>
      <c r="B106" s="29" t="s">
        <v>211</v>
      </c>
      <c r="C106" s="29" t="s">
        <v>212</v>
      </c>
      <c r="D106" s="25" t="s">
        <v>53</v>
      </c>
      <c r="E106" s="30" t="s">
        <v>213</v>
      </c>
      <c r="F106" s="31" t="s">
        <v>140</v>
      </c>
      <c r="G106" s="32">
        <v>1264.925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38.25">
      <c r="A107" s="34" t="s">
        <v>50</v>
      </c>
      <c r="E107" s="35" t="s">
        <v>214</v>
      </c>
    </row>
    <row r="108" spans="1:5" ht="114.75">
      <c r="A108" s="36" t="s">
        <v>52</v>
      </c>
      <c r="E108" s="37" t="s">
        <v>215</v>
      </c>
    </row>
    <row r="109" spans="1:5" ht="191.25">
      <c r="A109" t="s">
        <v>54</v>
      </c>
      <c r="E109" s="35" t="s">
        <v>216</v>
      </c>
    </row>
    <row r="110" spans="1:16" ht="12.75">
      <c r="A110" s="25" t="s">
        <v>45</v>
      </c>
      <c r="B110" s="29" t="s">
        <v>217</v>
      </c>
      <c r="C110" s="29" t="s">
        <v>218</v>
      </c>
      <c r="D110" s="25" t="s">
        <v>53</v>
      </c>
      <c r="E110" s="30" t="s">
        <v>219</v>
      </c>
      <c r="F110" s="31" t="s">
        <v>140</v>
      </c>
      <c r="G110" s="32">
        <v>120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>
      <c r="A111" s="34" t="s">
        <v>50</v>
      </c>
      <c r="E111" s="35" t="s">
        <v>220</v>
      </c>
    </row>
    <row r="112" spans="1:5" ht="25.5">
      <c r="A112" s="36" t="s">
        <v>52</v>
      </c>
      <c r="E112" s="37" t="s">
        <v>174</v>
      </c>
    </row>
    <row r="113" spans="1:5" ht="51">
      <c r="A113" t="s">
        <v>54</v>
      </c>
      <c r="E113" s="35" t="s">
        <v>221</v>
      </c>
    </row>
    <row r="114" spans="1:18" ht="12.75" customHeight="1">
      <c r="A114" s="6" t="s">
        <v>43</v>
      </c>
      <c r="B114" s="6"/>
      <c r="C114" s="40" t="s">
        <v>23</v>
      </c>
      <c r="D114" s="6"/>
      <c r="E114" s="27" t="s">
        <v>222</v>
      </c>
      <c r="F114" s="6"/>
      <c r="G114" s="6"/>
      <c r="H114" s="6"/>
      <c r="I114" s="41">
        <f>0+Q114</f>
      </c>
      <c r="O114">
        <f>0+R114</f>
      </c>
      <c r="Q114">
        <f>0+I115+I119+I123+I127</f>
      </c>
      <c r="R114">
        <f>0+O115+O119+O123+O127</f>
      </c>
    </row>
    <row r="115" spans="1:16" ht="12.75">
      <c r="A115" s="25" t="s">
        <v>45</v>
      </c>
      <c r="B115" s="29" t="s">
        <v>223</v>
      </c>
      <c r="C115" s="29" t="s">
        <v>224</v>
      </c>
      <c r="D115" s="25" t="s">
        <v>53</v>
      </c>
      <c r="E115" s="30" t="s">
        <v>225</v>
      </c>
      <c r="F115" s="31" t="s">
        <v>87</v>
      </c>
      <c r="G115" s="32">
        <v>10.37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226</v>
      </c>
    </row>
    <row r="117" spans="1:5" ht="25.5">
      <c r="A117" s="36" t="s">
        <v>52</v>
      </c>
      <c r="E117" s="37" t="s">
        <v>227</v>
      </c>
    </row>
    <row r="118" spans="1:5" ht="38.25">
      <c r="A118" t="s">
        <v>54</v>
      </c>
      <c r="E118" s="35" t="s">
        <v>228</v>
      </c>
    </row>
    <row r="119" spans="1:16" ht="12.75">
      <c r="A119" s="25" t="s">
        <v>45</v>
      </c>
      <c r="B119" s="29" t="s">
        <v>229</v>
      </c>
      <c r="C119" s="29" t="s">
        <v>230</v>
      </c>
      <c r="D119" s="25" t="s">
        <v>53</v>
      </c>
      <c r="E119" s="30" t="s">
        <v>231</v>
      </c>
      <c r="F119" s="31" t="s">
        <v>117</v>
      </c>
      <c r="G119" s="32">
        <v>62.8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12.75">
      <c r="A120" s="34" t="s">
        <v>50</v>
      </c>
      <c r="E120" s="35" t="s">
        <v>226</v>
      </c>
    </row>
    <row r="121" spans="1:5" ht="25.5">
      <c r="A121" s="36" t="s">
        <v>52</v>
      </c>
      <c r="E121" s="37" t="s">
        <v>232</v>
      </c>
    </row>
    <row r="122" spans="1:5" ht="25.5">
      <c r="A122" t="s">
        <v>54</v>
      </c>
      <c r="E122" s="35" t="s">
        <v>233</v>
      </c>
    </row>
    <row r="123" spans="1:16" ht="12.75">
      <c r="A123" s="25" t="s">
        <v>45</v>
      </c>
      <c r="B123" s="29" t="s">
        <v>234</v>
      </c>
      <c r="C123" s="29" t="s">
        <v>235</v>
      </c>
      <c r="D123" s="25" t="s">
        <v>53</v>
      </c>
      <c r="E123" s="30" t="s">
        <v>236</v>
      </c>
      <c r="F123" s="31" t="s">
        <v>152</v>
      </c>
      <c r="G123" s="32">
        <v>68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12.75">
      <c r="A124" s="34" t="s">
        <v>50</v>
      </c>
      <c r="E124" s="35" t="s">
        <v>237</v>
      </c>
    </row>
    <row r="125" spans="1:5" ht="25.5">
      <c r="A125" s="36" t="s">
        <v>52</v>
      </c>
      <c r="E125" s="37" t="s">
        <v>238</v>
      </c>
    </row>
    <row r="126" spans="1:5" ht="191.25">
      <c r="A126" t="s">
        <v>54</v>
      </c>
      <c r="E126" s="35" t="s">
        <v>239</v>
      </c>
    </row>
    <row r="127" spans="1:16" ht="12.75">
      <c r="A127" s="25" t="s">
        <v>45</v>
      </c>
      <c r="B127" s="29" t="s">
        <v>240</v>
      </c>
      <c r="C127" s="29" t="s">
        <v>241</v>
      </c>
      <c r="D127" s="25" t="s">
        <v>53</v>
      </c>
      <c r="E127" s="30" t="s">
        <v>242</v>
      </c>
      <c r="F127" s="31" t="s">
        <v>152</v>
      </c>
      <c r="G127" s="32">
        <v>102</v>
      </c>
      <c r="H127" s="33">
        <v>0</v>
      </c>
      <c r="I127" s="33">
        <f>ROUND(ROUND(H127,2)*ROUND(G127,3),2)</f>
      </c>
      <c r="O127">
        <f>(I127*21)/100</f>
      </c>
      <c r="P127" t="s">
        <v>23</v>
      </c>
    </row>
    <row r="128" spans="1:5" ht="12.75">
      <c r="A128" s="34" t="s">
        <v>50</v>
      </c>
      <c r="E128" s="35" t="s">
        <v>243</v>
      </c>
    </row>
    <row r="129" spans="1:5" ht="25.5">
      <c r="A129" s="36" t="s">
        <v>52</v>
      </c>
      <c r="E129" s="37" t="s">
        <v>244</v>
      </c>
    </row>
    <row r="130" spans="1:5" ht="191.25">
      <c r="A130" t="s">
        <v>54</v>
      </c>
      <c r="E130" s="35" t="s">
        <v>239</v>
      </c>
    </row>
    <row r="131" spans="1:18" ht="12.75" customHeight="1">
      <c r="A131" s="6" t="s">
        <v>43</v>
      </c>
      <c r="B131" s="6"/>
      <c r="C131" s="40" t="s">
        <v>40</v>
      </c>
      <c r="D131" s="6"/>
      <c r="E131" s="27" t="s">
        <v>245</v>
      </c>
      <c r="F131" s="6"/>
      <c r="G131" s="6"/>
      <c r="H131" s="6"/>
      <c r="I131" s="41">
        <f>0+Q131</f>
      </c>
      <c r="O131">
        <f>0+R131</f>
      </c>
      <c r="Q131">
        <f>0+I132+I136+I140+I144+I148+I152+I156+I160+I164+I168+I172+I176</f>
      </c>
      <c r="R131">
        <f>0+O132+O136+O140+O144+O148+O152+O156+O160+O164+O168+O172+O176</f>
      </c>
    </row>
    <row r="132" spans="1:16" ht="12.75">
      <c r="A132" s="25" t="s">
        <v>45</v>
      </c>
      <c r="B132" s="29" t="s">
        <v>246</v>
      </c>
      <c r="C132" s="29" t="s">
        <v>247</v>
      </c>
      <c r="D132" s="25" t="s">
        <v>53</v>
      </c>
      <c r="E132" s="30" t="s">
        <v>248</v>
      </c>
      <c r="F132" s="31" t="s">
        <v>152</v>
      </c>
      <c r="G132" s="32">
        <v>148.2</v>
      </c>
      <c r="H132" s="33">
        <v>0</v>
      </c>
      <c r="I132" s="33">
        <f>ROUND(ROUND(H132,2)*ROUND(G132,3),2)</f>
      </c>
      <c r="O132">
        <f>(I132*21)/100</f>
      </c>
      <c r="P132" t="s">
        <v>23</v>
      </c>
    </row>
    <row r="133" spans="1:5" ht="12.75">
      <c r="A133" s="34" t="s">
        <v>50</v>
      </c>
      <c r="E133" s="35" t="s">
        <v>249</v>
      </c>
    </row>
    <row r="134" spans="1:5" ht="25.5">
      <c r="A134" s="36" t="s">
        <v>52</v>
      </c>
      <c r="E134" s="37" t="s">
        <v>250</v>
      </c>
    </row>
    <row r="135" spans="1:5" ht="38.25">
      <c r="A135" t="s">
        <v>54</v>
      </c>
      <c r="E135" s="35" t="s">
        <v>251</v>
      </c>
    </row>
    <row r="136" spans="1:16" ht="25.5">
      <c r="A136" s="25" t="s">
        <v>45</v>
      </c>
      <c r="B136" s="29" t="s">
        <v>252</v>
      </c>
      <c r="C136" s="29" t="s">
        <v>253</v>
      </c>
      <c r="D136" s="25" t="s">
        <v>53</v>
      </c>
      <c r="E136" s="30" t="s">
        <v>254</v>
      </c>
      <c r="F136" s="31" t="s">
        <v>152</v>
      </c>
      <c r="G136" s="32">
        <v>125</v>
      </c>
      <c r="H136" s="33">
        <v>0</v>
      </c>
      <c r="I136" s="33">
        <f>ROUND(ROUND(H136,2)*ROUND(G136,3),2)</f>
      </c>
      <c r="O136">
        <f>(I136*21)/100</f>
      </c>
      <c r="P136" t="s">
        <v>23</v>
      </c>
    </row>
    <row r="137" spans="1:5" ht="12.75">
      <c r="A137" s="34" t="s">
        <v>50</v>
      </c>
      <c r="E137" s="35" t="s">
        <v>255</v>
      </c>
    </row>
    <row r="138" spans="1:5" ht="25.5">
      <c r="A138" s="36" t="s">
        <v>52</v>
      </c>
      <c r="E138" s="37" t="s">
        <v>256</v>
      </c>
    </row>
    <row r="139" spans="1:5" ht="38.25">
      <c r="A139" t="s">
        <v>54</v>
      </c>
      <c r="E139" s="35" t="s">
        <v>257</v>
      </c>
    </row>
    <row r="140" spans="1:16" ht="12.75">
      <c r="A140" s="25" t="s">
        <v>45</v>
      </c>
      <c r="B140" s="29" t="s">
        <v>258</v>
      </c>
      <c r="C140" s="29" t="s">
        <v>259</v>
      </c>
      <c r="D140" s="25" t="s">
        <v>53</v>
      </c>
      <c r="E140" s="30" t="s">
        <v>260</v>
      </c>
      <c r="F140" s="31" t="s">
        <v>117</v>
      </c>
      <c r="G140" s="32">
        <v>1</v>
      </c>
      <c r="H140" s="33">
        <v>0</v>
      </c>
      <c r="I140" s="33">
        <f>ROUND(ROUND(H140,2)*ROUND(G140,3),2)</f>
      </c>
      <c r="O140">
        <f>(I140*21)/100</f>
      </c>
      <c r="P140" t="s">
        <v>23</v>
      </c>
    </row>
    <row r="141" spans="1:5" ht="12.75">
      <c r="A141" s="34" t="s">
        <v>50</v>
      </c>
      <c r="E141" s="35" t="s">
        <v>261</v>
      </c>
    </row>
    <row r="142" spans="1:5" ht="25.5">
      <c r="A142" s="36" t="s">
        <v>52</v>
      </c>
      <c r="E142" s="37" t="s">
        <v>262</v>
      </c>
    </row>
    <row r="143" spans="1:5" ht="25.5">
      <c r="A143" t="s">
        <v>54</v>
      </c>
      <c r="E143" s="35" t="s">
        <v>263</v>
      </c>
    </row>
    <row r="144" spans="1:16" ht="12.75">
      <c r="A144" s="25" t="s">
        <v>45</v>
      </c>
      <c r="B144" s="29" t="s">
        <v>264</v>
      </c>
      <c r="C144" s="29" t="s">
        <v>265</v>
      </c>
      <c r="D144" s="25" t="s">
        <v>53</v>
      </c>
      <c r="E144" s="30" t="s">
        <v>266</v>
      </c>
      <c r="F144" s="31" t="s">
        <v>140</v>
      </c>
      <c r="G144" s="32">
        <v>60.42</v>
      </c>
      <c r="H144" s="33">
        <v>0</v>
      </c>
      <c r="I144" s="33">
        <f>ROUND(ROUND(H144,2)*ROUND(G144,3),2)</f>
      </c>
      <c r="O144">
        <f>(I144*21)/100</f>
      </c>
      <c r="P144" t="s">
        <v>23</v>
      </c>
    </row>
    <row r="145" spans="1:5" ht="12.75">
      <c r="A145" s="34" t="s">
        <v>50</v>
      </c>
      <c r="E145" s="35" t="s">
        <v>267</v>
      </c>
    </row>
    <row r="146" spans="1:5" ht="25.5">
      <c r="A146" s="36" t="s">
        <v>52</v>
      </c>
      <c r="E146" s="37" t="s">
        <v>268</v>
      </c>
    </row>
    <row r="147" spans="1:5" ht="114.75">
      <c r="A147" t="s">
        <v>54</v>
      </c>
      <c r="E147" s="35" t="s">
        <v>269</v>
      </c>
    </row>
    <row r="148" spans="1:16" ht="12.75">
      <c r="A148" s="25" t="s">
        <v>45</v>
      </c>
      <c r="B148" s="29" t="s">
        <v>270</v>
      </c>
      <c r="C148" s="29" t="s">
        <v>271</v>
      </c>
      <c r="D148" s="25" t="s">
        <v>53</v>
      </c>
      <c r="E148" s="30" t="s">
        <v>272</v>
      </c>
      <c r="F148" s="31" t="s">
        <v>133</v>
      </c>
      <c r="G148" s="32">
        <v>3021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12.75">
      <c r="A149" s="34" t="s">
        <v>50</v>
      </c>
      <c r="E149" s="35" t="s">
        <v>273</v>
      </c>
    </row>
    <row r="150" spans="1:5" ht="51">
      <c r="A150" s="36" t="s">
        <v>52</v>
      </c>
      <c r="E150" s="37" t="s">
        <v>274</v>
      </c>
    </row>
    <row r="151" spans="1:5" ht="25.5">
      <c r="A151" t="s">
        <v>54</v>
      </c>
      <c r="E151" s="35" t="s">
        <v>136</v>
      </c>
    </row>
    <row r="152" spans="1:16" ht="12.75">
      <c r="A152" s="25" t="s">
        <v>45</v>
      </c>
      <c r="B152" s="29" t="s">
        <v>275</v>
      </c>
      <c r="C152" s="29" t="s">
        <v>276</v>
      </c>
      <c r="D152" s="25" t="s">
        <v>53</v>
      </c>
      <c r="E152" s="30" t="s">
        <v>277</v>
      </c>
      <c r="F152" s="31" t="s">
        <v>140</v>
      </c>
      <c r="G152" s="32">
        <v>708.325</v>
      </c>
      <c r="H152" s="33">
        <v>0</v>
      </c>
      <c r="I152" s="33">
        <f>ROUND(ROUND(H152,2)*ROUND(G152,3),2)</f>
      </c>
      <c r="O152">
        <f>(I152*21)/100</f>
      </c>
      <c r="P152" t="s">
        <v>23</v>
      </c>
    </row>
    <row r="153" spans="1:5" ht="25.5">
      <c r="A153" s="34" t="s">
        <v>50</v>
      </c>
      <c r="E153" s="35" t="s">
        <v>278</v>
      </c>
    </row>
    <row r="154" spans="1:5" ht="127.5">
      <c r="A154" s="36" t="s">
        <v>52</v>
      </c>
      <c r="E154" s="37" t="s">
        <v>279</v>
      </c>
    </row>
    <row r="155" spans="1:5" ht="114.75">
      <c r="A155" t="s">
        <v>54</v>
      </c>
      <c r="E155" s="35" t="s">
        <v>269</v>
      </c>
    </row>
    <row r="156" spans="1:16" ht="12.75">
      <c r="A156" s="25" t="s">
        <v>45</v>
      </c>
      <c r="B156" s="29" t="s">
        <v>280</v>
      </c>
      <c r="C156" s="29" t="s">
        <v>281</v>
      </c>
      <c r="D156" s="25" t="s">
        <v>53</v>
      </c>
      <c r="E156" s="30" t="s">
        <v>282</v>
      </c>
      <c r="F156" s="31" t="s">
        <v>133</v>
      </c>
      <c r="G156" s="32">
        <v>35416.26</v>
      </c>
      <c r="H156" s="33">
        <v>0</v>
      </c>
      <c r="I156" s="33">
        <f>ROUND(ROUND(H156,2)*ROUND(G156,3),2)</f>
      </c>
      <c r="O156">
        <f>(I156*21)/100</f>
      </c>
      <c r="P156" t="s">
        <v>23</v>
      </c>
    </row>
    <row r="157" spans="1:5" ht="12.75">
      <c r="A157" s="34" t="s">
        <v>50</v>
      </c>
      <c r="E157" s="35" t="s">
        <v>273</v>
      </c>
    </row>
    <row r="158" spans="1:5" ht="153">
      <c r="A158" s="36" t="s">
        <v>52</v>
      </c>
      <c r="E158" s="37" t="s">
        <v>283</v>
      </c>
    </row>
    <row r="159" spans="1:5" ht="25.5">
      <c r="A159" t="s">
        <v>54</v>
      </c>
      <c r="E159" s="35" t="s">
        <v>136</v>
      </c>
    </row>
    <row r="160" spans="1:16" ht="12.75">
      <c r="A160" s="25" t="s">
        <v>45</v>
      </c>
      <c r="B160" s="29" t="s">
        <v>284</v>
      </c>
      <c r="C160" s="29" t="s">
        <v>285</v>
      </c>
      <c r="D160" s="25" t="s">
        <v>53</v>
      </c>
      <c r="E160" s="30" t="s">
        <v>286</v>
      </c>
      <c r="F160" s="31" t="s">
        <v>87</v>
      </c>
      <c r="G160" s="32">
        <v>1</v>
      </c>
      <c r="H160" s="33">
        <v>0</v>
      </c>
      <c r="I160" s="33">
        <f>ROUND(ROUND(H160,2)*ROUND(G160,3),2)</f>
      </c>
      <c r="O160">
        <f>(I160*21)/100</f>
      </c>
      <c r="P160" t="s">
        <v>23</v>
      </c>
    </row>
    <row r="161" spans="1:5" ht="12.75">
      <c r="A161" s="34" t="s">
        <v>50</v>
      </c>
      <c r="E161" s="35" t="s">
        <v>287</v>
      </c>
    </row>
    <row r="162" spans="1:5" ht="25.5">
      <c r="A162" s="36" t="s">
        <v>52</v>
      </c>
      <c r="E162" s="37" t="s">
        <v>288</v>
      </c>
    </row>
    <row r="163" spans="1:5" ht="102">
      <c r="A163" t="s">
        <v>54</v>
      </c>
      <c r="E163" s="35" t="s">
        <v>289</v>
      </c>
    </row>
    <row r="164" spans="1:16" ht="12.75">
      <c r="A164" s="25" t="s">
        <v>45</v>
      </c>
      <c r="B164" s="29" t="s">
        <v>290</v>
      </c>
      <c r="C164" s="29" t="s">
        <v>291</v>
      </c>
      <c r="D164" s="25" t="s">
        <v>53</v>
      </c>
      <c r="E164" s="30" t="s">
        <v>292</v>
      </c>
      <c r="F164" s="31" t="s">
        <v>152</v>
      </c>
      <c r="G164" s="32">
        <v>31.5</v>
      </c>
      <c r="H164" s="33">
        <v>0</v>
      </c>
      <c r="I164" s="33">
        <f>ROUND(ROUND(H164,2)*ROUND(G164,3),2)</f>
      </c>
      <c r="O164">
        <f>(I164*21)/100</f>
      </c>
      <c r="P164" t="s">
        <v>23</v>
      </c>
    </row>
    <row r="165" spans="1:5" ht="25.5">
      <c r="A165" s="34" t="s">
        <v>50</v>
      </c>
      <c r="E165" s="35" t="s">
        <v>293</v>
      </c>
    </row>
    <row r="166" spans="1:5" ht="25.5">
      <c r="A166" s="36" t="s">
        <v>52</v>
      </c>
      <c r="E166" s="37" t="s">
        <v>294</v>
      </c>
    </row>
    <row r="167" spans="1:5" ht="89.25">
      <c r="A167" t="s">
        <v>54</v>
      </c>
      <c r="E167" s="35" t="s">
        <v>295</v>
      </c>
    </row>
    <row r="168" spans="1:16" ht="12.75">
      <c r="A168" s="25" t="s">
        <v>45</v>
      </c>
      <c r="B168" s="29" t="s">
        <v>296</v>
      </c>
      <c r="C168" s="29" t="s">
        <v>297</v>
      </c>
      <c r="D168" s="25" t="s">
        <v>53</v>
      </c>
      <c r="E168" s="30" t="s">
        <v>298</v>
      </c>
      <c r="F168" s="31" t="s">
        <v>152</v>
      </c>
      <c r="G168" s="32">
        <v>21</v>
      </c>
      <c r="H168" s="33">
        <v>0</v>
      </c>
      <c r="I168" s="33">
        <f>ROUND(ROUND(H168,2)*ROUND(G168,3),2)</f>
      </c>
      <c r="O168">
        <f>(I168*21)/100</f>
      </c>
      <c r="P168" t="s">
        <v>23</v>
      </c>
    </row>
    <row r="169" spans="1:5" ht="25.5">
      <c r="A169" s="34" t="s">
        <v>50</v>
      </c>
      <c r="E169" s="35" t="s">
        <v>299</v>
      </c>
    </row>
    <row r="170" spans="1:5" ht="25.5">
      <c r="A170" s="36" t="s">
        <v>52</v>
      </c>
      <c r="E170" s="37" t="s">
        <v>300</v>
      </c>
    </row>
    <row r="171" spans="1:5" ht="89.25">
      <c r="A171" t="s">
        <v>54</v>
      </c>
      <c r="E171" s="35" t="s">
        <v>301</v>
      </c>
    </row>
    <row r="172" spans="1:16" ht="12.75">
      <c r="A172" s="25" t="s">
        <v>45</v>
      </c>
      <c r="B172" s="29" t="s">
        <v>302</v>
      </c>
      <c r="C172" s="29" t="s">
        <v>303</v>
      </c>
      <c r="D172" s="25" t="s">
        <v>53</v>
      </c>
      <c r="E172" s="30" t="s">
        <v>304</v>
      </c>
      <c r="F172" s="31" t="s">
        <v>60</v>
      </c>
      <c r="G172" s="32">
        <v>72</v>
      </c>
      <c r="H172" s="33">
        <v>0</v>
      </c>
      <c r="I172" s="33">
        <f>ROUND(ROUND(H172,2)*ROUND(G172,3),2)</f>
      </c>
      <c r="O172">
        <f>(I172*21)/100</f>
      </c>
      <c r="P172" t="s">
        <v>23</v>
      </c>
    </row>
    <row r="173" spans="1:5" ht="12.75">
      <c r="A173" s="34" t="s">
        <v>50</v>
      </c>
      <c r="E173" s="35" t="s">
        <v>305</v>
      </c>
    </row>
    <row r="174" spans="1:5" ht="25.5">
      <c r="A174" s="36" t="s">
        <v>52</v>
      </c>
      <c r="E174" s="37" t="s">
        <v>306</v>
      </c>
    </row>
    <row r="175" spans="1:5" ht="76.5">
      <c r="A175" t="s">
        <v>54</v>
      </c>
      <c r="E175" s="35" t="s">
        <v>307</v>
      </c>
    </row>
    <row r="176" spans="1:16" ht="12.75">
      <c r="A176" s="25" t="s">
        <v>45</v>
      </c>
      <c r="B176" s="29" t="s">
        <v>308</v>
      </c>
      <c r="C176" s="29" t="s">
        <v>309</v>
      </c>
      <c r="D176" s="25" t="s">
        <v>53</v>
      </c>
      <c r="E176" s="30" t="s">
        <v>310</v>
      </c>
      <c r="F176" s="31" t="s">
        <v>117</v>
      </c>
      <c r="G176" s="32">
        <v>764.43</v>
      </c>
      <c r="H176" s="33">
        <v>0</v>
      </c>
      <c r="I176" s="33">
        <f>ROUND(ROUND(H176,2)*ROUND(G176,3),2)</f>
      </c>
      <c r="O176">
        <f>(I176*21)/100</f>
      </c>
      <c r="P176" t="s">
        <v>23</v>
      </c>
    </row>
    <row r="177" spans="1:5" ht="12.75">
      <c r="A177" s="34" t="s">
        <v>50</v>
      </c>
      <c r="E177" s="35" t="s">
        <v>311</v>
      </c>
    </row>
    <row r="178" spans="1:5" ht="25.5">
      <c r="A178" s="36" t="s">
        <v>52</v>
      </c>
      <c r="E178" s="37" t="s">
        <v>312</v>
      </c>
    </row>
    <row r="179" spans="1:5" ht="76.5">
      <c r="A179" t="s">
        <v>54</v>
      </c>
      <c r="E179" s="35" t="s">
        <v>313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0+O8+O13+O46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314</v>
      </c>
      <c r="I3" s="38">
        <f>0+I8+I13+I46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314</v>
      </c>
      <c r="D4" s="6"/>
      <c r="E4" s="18" t="s">
        <v>315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114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316</v>
      </c>
      <c r="D9" s="25" t="s">
        <v>53</v>
      </c>
      <c r="E9" s="30" t="s">
        <v>317</v>
      </c>
      <c r="F9" s="31" t="s">
        <v>140</v>
      </c>
      <c r="G9" s="32">
        <v>70.6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318</v>
      </c>
    </row>
    <row r="11" spans="1:5" ht="25.5">
      <c r="A11" s="36" t="s">
        <v>52</v>
      </c>
      <c r="E11" s="37" t="s">
        <v>319</v>
      </c>
    </row>
    <row r="12" spans="1:5" ht="242.25">
      <c r="A12" t="s">
        <v>54</v>
      </c>
      <c r="E12" s="35" t="s">
        <v>320</v>
      </c>
    </row>
    <row r="13" spans="1:18" ht="12.75" customHeight="1">
      <c r="A13" s="6" t="s">
        <v>43</v>
      </c>
      <c r="B13" s="6"/>
      <c r="C13" s="40" t="s">
        <v>35</v>
      </c>
      <c r="D13" s="6"/>
      <c r="E13" s="27" t="s">
        <v>321</v>
      </c>
      <c r="F13" s="6"/>
      <c r="G13" s="6"/>
      <c r="H13" s="6"/>
      <c r="I13" s="41">
        <f>0+Q13</f>
      </c>
      <c r="O13">
        <f>0+R13</f>
      </c>
      <c r="Q13">
        <f>0+I14+I18+I22+I26+I30+I34+I38+I42</f>
      </c>
      <c r="R13">
        <f>0+O14+O18+O22+O26+O30+O34+O38+O42</f>
      </c>
    </row>
    <row r="14" spans="1:16" ht="25.5">
      <c r="A14" s="25" t="s">
        <v>45</v>
      </c>
      <c r="B14" s="29" t="s">
        <v>23</v>
      </c>
      <c r="C14" s="29" t="s">
        <v>322</v>
      </c>
      <c r="D14" s="25" t="s">
        <v>53</v>
      </c>
      <c r="E14" s="30" t="s">
        <v>323</v>
      </c>
      <c r="F14" s="31" t="s">
        <v>117</v>
      </c>
      <c r="G14" s="32">
        <v>394.68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324</v>
      </c>
    </row>
    <row r="16" spans="1:5" ht="25.5">
      <c r="A16" s="36" t="s">
        <v>52</v>
      </c>
      <c r="E16" s="37" t="s">
        <v>325</v>
      </c>
    </row>
    <row r="17" spans="1:5" ht="51">
      <c r="A17" t="s">
        <v>54</v>
      </c>
      <c r="E17" s="35" t="s">
        <v>326</v>
      </c>
    </row>
    <row r="18" spans="1:16" ht="12.75">
      <c r="A18" s="25" t="s">
        <v>45</v>
      </c>
      <c r="B18" s="29" t="s">
        <v>22</v>
      </c>
      <c r="C18" s="29" t="s">
        <v>327</v>
      </c>
      <c r="D18" s="25" t="s">
        <v>53</v>
      </c>
      <c r="E18" s="30" t="s">
        <v>328</v>
      </c>
      <c r="F18" s="31" t="s">
        <v>117</v>
      </c>
      <c r="G18" s="32">
        <v>579.12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329</v>
      </c>
    </row>
    <row r="20" spans="1:5" ht="25.5">
      <c r="A20" s="36" t="s">
        <v>52</v>
      </c>
      <c r="E20" s="37" t="s">
        <v>330</v>
      </c>
    </row>
    <row r="21" spans="1:5" ht="51">
      <c r="A21" t="s">
        <v>54</v>
      </c>
      <c r="E21" s="35" t="s">
        <v>326</v>
      </c>
    </row>
    <row r="22" spans="1:16" ht="12.75">
      <c r="A22" s="25" t="s">
        <v>45</v>
      </c>
      <c r="B22" s="29" t="s">
        <v>33</v>
      </c>
      <c r="C22" s="29" t="s">
        <v>331</v>
      </c>
      <c r="D22" s="25" t="s">
        <v>53</v>
      </c>
      <c r="E22" s="30" t="s">
        <v>332</v>
      </c>
      <c r="F22" s="31" t="s">
        <v>117</v>
      </c>
      <c r="G22" s="32">
        <v>105.9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333</v>
      </c>
    </row>
    <row r="24" spans="1:5" ht="25.5">
      <c r="A24" s="36" t="s">
        <v>52</v>
      </c>
      <c r="E24" s="37" t="s">
        <v>334</v>
      </c>
    </row>
    <row r="25" spans="1:5" ht="102">
      <c r="A25" t="s">
        <v>54</v>
      </c>
      <c r="E25" s="35" t="s">
        <v>335</v>
      </c>
    </row>
    <row r="26" spans="1:16" ht="12.75">
      <c r="A26" s="25" t="s">
        <v>45</v>
      </c>
      <c r="B26" s="29" t="s">
        <v>35</v>
      </c>
      <c r="C26" s="29" t="s">
        <v>336</v>
      </c>
      <c r="D26" s="25" t="s">
        <v>53</v>
      </c>
      <c r="E26" s="30" t="s">
        <v>337</v>
      </c>
      <c r="F26" s="31" t="s">
        <v>117</v>
      </c>
      <c r="G26" s="32">
        <v>400.92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338</v>
      </c>
    </row>
    <row r="28" spans="1:5" ht="25.5">
      <c r="A28" s="36" t="s">
        <v>52</v>
      </c>
      <c r="E28" s="37" t="s">
        <v>339</v>
      </c>
    </row>
    <row r="29" spans="1:5" ht="51">
      <c r="A29" t="s">
        <v>54</v>
      </c>
      <c r="E29" s="35" t="s">
        <v>340</v>
      </c>
    </row>
    <row r="30" spans="1:16" ht="12.75">
      <c r="A30" s="25" t="s">
        <v>45</v>
      </c>
      <c r="B30" s="29" t="s">
        <v>37</v>
      </c>
      <c r="C30" s="29" t="s">
        <v>341</v>
      </c>
      <c r="D30" s="25" t="s">
        <v>53</v>
      </c>
      <c r="E30" s="30" t="s">
        <v>342</v>
      </c>
      <c r="F30" s="31" t="s">
        <v>117</v>
      </c>
      <c r="G30" s="32">
        <v>448.875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343</v>
      </c>
    </row>
    <row r="32" spans="1:5" ht="25.5">
      <c r="A32" s="36" t="s">
        <v>52</v>
      </c>
      <c r="E32" s="37" t="s">
        <v>344</v>
      </c>
    </row>
    <row r="33" spans="1:5" ht="51">
      <c r="A33" t="s">
        <v>54</v>
      </c>
      <c r="E33" s="35" t="s">
        <v>340</v>
      </c>
    </row>
    <row r="34" spans="1:16" ht="12.75">
      <c r="A34" s="25" t="s">
        <v>45</v>
      </c>
      <c r="B34" s="29" t="s">
        <v>73</v>
      </c>
      <c r="C34" s="29" t="s">
        <v>345</v>
      </c>
      <c r="D34" s="25" t="s">
        <v>53</v>
      </c>
      <c r="E34" s="30" t="s">
        <v>346</v>
      </c>
      <c r="F34" s="31" t="s">
        <v>117</v>
      </c>
      <c r="G34" s="32">
        <v>448.875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347</v>
      </c>
    </row>
    <row r="36" spans="1:5" ht="25.5">
      <c r="A36" s="36" t="s">
        <v>52</v>
      </c>
      <c r="E36" s="37" t="s">
        <v>344</v>
      </c>
    </row>
    <row r="37" spans="1:5" ht="140.25">
      <c r="A37" t="s">
        <v>54</v>
      </c>
      <c r="E37" s="35" t="s">
        <v>348</v>
      </c>
    </row>
    <row r="38" spans="1:16" ht="12.75">
      <c r="A38" s="25" t="s">
        <v>45</v>
      </c>
      <c r="B38" s="29" t="s">
        <v>78</v>
      </c>
      <c r="C38" s="29" t="s">
        <v>349</v>
      </c>
      <c r="D38" s="25" t="s">
        <v>53</v>
      </c>
      <c r="E38" s="30" t="s">
        <v>350</v>
      </c>
      <c r="F38" s="31" t="s">
        <v>117</v>
      </c>
      <c r="G38" s="32">
        <v>420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351</v>
      </c>
    </row>
    <row r="40" spans="1:5" ht="25.5">
      <c r="A40" s="36" t="s">
        <v>52</v>
      </c>
      <c r="E40" s="37" t="s">
        <v>352</v>
      </c>
    </row>
    <row r="41" spans="1:5" ht="140.25">
      <c r="A41" t="s">
        <v>54</v>
      </c>
      <c r="E41" s="35" t="s">
        <v>353</v>
      </c>
    </row>
    <row r="42" spans="1:16" ht="12.75">
      <c r="A42" s="25" t="s">
        <v>45</v>
      </c>
      <c r="B42" s="29" t="s">
        <v>40</v>
      </c>
      <c r="C42" s="29" t="s">
        <v>354</v>
      </c>
      <c r="D42" s="25" t="s">
        <v>53</v>
      </c>
      <c r="E42" s="30" t="s">
        <v>355</v>
      </c>
      <c r="F42" s="31" t="s">
        <v>117</v>
      </c>
      <c r="G42" s="32">
        <v>399.36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356</v>
      </c>
    </row>
    <row r="44" spans="1:5" ht="25.5">
      <c r="A44" s="36" t="s">
        <v>52</v>
      </c>
      <c r="E44" s="37" t="s">
        <v>357</v>
      </c>
    </row>
    <row r="45" spans="1:5" ht="25.5">
      <c r="A45" t="s">
        <v>54</v>
      </c>
      <c r="E45" s="35" t="s">
        <v>358</v>
      </c>
    </row>
    <row r="46" spans="1:18" ht="12.75" customHeight="1">
      <c r="A46" s="6" t="s">
        <v>43</v>
      </c>
      <c r="B46" s="6"/>
      <c r="C46" s="40" t="s">
        <v>40</v>
      </c>
      <c r="D46" s="6"/>
      <c r="E46" s="27" t="s">
        <v>245</v>
      </c>
      <c r="F46" s="6"/>
      <c r="G46" s="6"/>
      <c r="H46" s="6"/>
      <c r="I46" s="41">
        <f>0+Q46</f>
      </c>
      <c r="O46">
        <f>0+R46</f>
      </c>
      <c r="Q46">
        <f>0+I47+I51+I55</f>
      </c>
      <c r="R46">
        <f>0+O47+O51+O55</f>
      </c>
    </row>
    <row r="47" spans="1:16" ht="25.5">
      <c r="A47" s="25" t="s">
        <v>45</v>
      </c>
      <c r="B47" s="29" t="s">
        <v>42</v>
      </c>
      <c r="C47" s="29" t="s">
        <v>359</v>
      </c>
      <c r="D47" s="25" t="s">
        <v>53</v>
      </c>
      <c r="E47" s="30" t="s">
        <v>360</v>
      </c>
      <c r="F47" s="31" t="s">
        <v>117</v>
      </c>
      <c r="G47" s="32">
        <v>70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25.5">
      <c r="A48" s="34" t="s">
        <v>50</v>
      </c>
      <c r="E48" s="35" t="s">
        <v>361</v>
      </c>
    </row>
    <row r="49" spans="1:5" ht="25.5">
      <c r="A49" s="36" t="s">
        <v>52</v>
      </c>
      <c r="E49" s="37" t="s">
        <v>362</v>
      </c>
    </row>
    <row r="50" spans="1:5" ht="38.25">
      <c r="A50" t="s">
        <v>54</v>
      </c>
      <c r="E50" s="35" t="s">
        <v>363</v>
      </c>
    </row>
    <row r="51" spans="1:16" ht="25.5">
      <c r="A51" s="25" t="s">
        <v>45</v>
      </c>
      <c r="B51" s="29" t="s">
        <v>130</v>
      </c>
      <c r="C51" s="29" t="s">
        <v>364</v>
      </c>
      <c r="D51" s="25" t="s">
        <v>53</v>
      </c>
      <c r="E51" s="30" t="s">
        <v>365</v>
      </c>
      <c r="F51" s="31" t="s">
        <v>117</v>
      </c>
      <c r="G51" s="32">
        <v>14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366</v>
      </c>
    </row>
    <row r="53" spans="1:5" ht="25.5">
      <c r="A53" s="36" t="s">
        <v>52</v>
      </c>
      <c r="E53" s="37" t="s">
        <v>367</v>
      </c>
    </row>
    <row r="54" spans="1:5" ht="38.25">
      <c r="A54" t="s">
        <v>54</v>
      </c>
      <c r="E54" s="35" t="s">
        <v>363</v>
      </c>
    </row>
    <row r="55" spans="1:16" ht="12.75">
      <c r="A55" s="25" t="s">
        <v>45</v>
      </c>
      <c r="B55" s="29" t="s">
        <v>137</v>
      </c>
      <c r="C55" s="29" t="s">
        <v>368</v>
      </c>
      <c r="D55" s="25" t="s">
        <v>53</v>
      </c>
      <c r="E55" s="30" t="s">
        <v>369</v>
      </c>
      <c r="F55" s="31" t="s">
        <v>117</v>
      </c>
      <c r="G55" s="32">
        <v>56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370</v>
      </c>
    </row>
    <row r="57" spans="1:5" ht="25.5">
      <c r="A57" s="36" t="s">
        <v>52</v>
      </c>
      <c r="E57" s="37" t="s">
        <v>371</v>
      </c>
    </row>
    <row r="58" spans="1:5" ht="38.25">
      <c r="A58" t="s">
        <v>54</v>
      </c>
      <c r="E58" s="35" t="s">
        <v>363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0+O8+O17+O26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372</v>
      </c>
      <c r="I3" s="38">
        <f>0+I8+I17+I26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372</v>
      </c>
      <c r="D4" s="6"/>
      <c r="E4" s="18" t="s">
        <v>373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29</v>
      </c>
      <c r="C9" s="29" t="s">
        <v>374</v>
      </c>
      <c r="D9" s="25" t="s">
        <v>53</v>
      </c>
      <c r="E9" s="30" t="s">
        <v>375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376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45</v>
      </c>
      <c r="B13" s="29" t="s">
        <v>23</v>
      </c>
      <c r="C13" s="29" t="s">
        <v>377</v>
      </c>
      <c r="D13" s="25" t="s">
        <v>53</v>
      </c>
      <c r="E13" s="30" t="s">
        <v>378</v>
      </c>
      <c r="F13" s="31" t="s">
        <v>49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25.5">
      <c r="A14" s="34" t="s">
        <v>50</v>
      </c>
      <c r="E14" s="35" t="s">
        <v>379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113</v>
      </c>
    </row>
    <row r="17" spans="1:18" ht="12.75" customHeight="1">
      <c r="A17" s="6" t="s">
        <v>43</v>
      </c>
      <c r="B17" s="6"/>
      <c r="C17" s="40" t="s">
        <v>35</v>
      </c>
      <c r="D17" s="6"/>
      <c r="E17" s="27" t="s">
        <v>321</v>
      </c>
      <c r="F17" s="6"/>
      <c r="G17" s="6"/>
      <c r="H17" s="6"/>
      <c r="I17" s="41">
        <f>0+Q17</f>
      </c>
      <c r="O17">
        <f>0+R17</f>
      </c>
      <c r="Q17">
        <f>0+I18+I22</f>
      </c>
      <c r="R17">
        <f>0+O18+O22</f>
      </c>
    </row>
    <row r="18" spans="1:16" ht="12.75">
      <c r="A18" s="25" t="s">
        <v>45</v>
      </c>
      <c r="B18" s="29" t="s">
        <v>22</v>
      </c>
      <c r="C18" s="29" t="s">
        <v>380</v>
      </c>
      <c r="D18" s="25" t="s">
        <v>53</v>
      </c>
      <c r="E18" s="30" t="s">
        <v>381</v>
      </c>
      <c r="F18" s="31" t="s">
        <v>117</v>
      </c>
      <c r="G18" s="32">
        <v>100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25.5">
      <c r="A19" s="34" t="s">
        <v>50</v>
      </c>
      <c r="E19" s="35" t="s">
        <v>382</v>
      </c>
    </row>
    <row r="20" spans="1:5" ht="12.75">
      <c r="A20" s="36" t="s">
        <v>52</v>
      </c>
      <c r="E20" s="37" t="s">
        <v>383</v>
      </c>
    </row>
    <row r="21" spans="1:5" ht="76.5">
      <c r="A21" t="s">
        <v>54</v>
      </c>
      <c r="E21" s="35" t="s">
        <v>384</v>
      </c>
    </row>
    <row r="22" spans="1:16" ht="12.75">
      <c r="A22" s="25" t="s">
        <v>45</v>
      </c>
      <c r="B22" s="29" t="s">
        <v>33</v>
      </c>
      <c r="C22" s="29" t="s">
        <v>385</v>
      </c>
      <c r="D22" s="25" t="s">
        <v>53</v>
      </c>
      <c r="E22" s="30" t="s">
        <v>386</v>
      </c>
      <c r="F22" s="31" t="s">
        <v>117</v>
      </c>
      <c r="G22" s="32">
        <v>50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382</v>
      </c>
    </row>
    <row r="24" spans="1:5" ht="12.75">
      <c r="A24" s="36" t="s">
        <v>52</v>
      </c>
      <c r="E24" s="37" t="s">
        <v>387</v>
      </c>
    </row>
    <row r="25" spans="1:5" ht="76.5">
      <c r="A25" t="s">
        <v>54</v>
      </c>
      <c r="E25" s="35" t="s">
        <v>384</v>
      </c>
    </row>
    <row r="26" spans="1:18" ht="12.75" customHeight="1">
      <c r="A26" s="6" t="s">
        <v>43</v>
      </c>
      <c r="B26" s="6"/>
      <c r="C26" s="40" t="s">
        <v>40</v>
      </c>
      <c r="D26" s="6"/>
      <c r="E26" s="27" t="s">
        <v>245</v>
      </c>
      <c r="F26" s="6"/>
      <c r="G26" s="6"/>
      <c r="H26" s="6"/>
      <c r="I26" s="41">
        <f>0+Q26</f>
      </c>
      <c r="O26">
        <f>0+R26</f>
      </c>
      <c r="Q26">
        <f>0+I27+I31+I35+I39+I43+I47+I51+I55+I59+I63+I67+I71+I75+I79+I83+I87+I91+I95+I99+I103+I107+I111+I115+I119+I123+I127+I131+I135+I139+I143+I147+I151+I155+I159</f>
      </c>
      <c r="R26">
        <f>0+O27+O31+O35+O39+O43+O47+O51+O55+O59+O63+O67+O71+O75+O79+O83+O87+O91+O95+O99+O103+O107+O111+O115+O119+O123+O127+O131+O135+O139+O143+O147+O151+O155+O159</f>
      </c>
    </row>
    <row r="27" spans="1:16" ht="25.5">
      <c r="A27" s="25" t="s">
        <v>45</v>
      </c>
      <c r="B27" s="29" t="s">
        <v>35</v>
      </c>
      <c r="C27" s="29" t="s">
        <v>388</v>
      </c>
      <c r="D27" s="25" t="s">
        <v>53</v>
      </c>
      <c r="E27" s="30" t="s">
        <v>389</v>
      </c>
      <c r="F27" s="31" t="s">
        <v>152</v>
      </c>
      <c r="G27" s="32">
        <v>72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390</v>
      </c>
    </row>
    <row r="29" spans="1:5" ht="25.5">
      <c r="A29" s="36" t="s">
        <v>52</v>
      </c>
      <c r="E29" s="37" t="s">
        <v>391</v>
      </c>
    </row>
    <row r="30" spans="1:5" ht="76.5">
      <c r="A30" t="s">
        <v>54</v>
      </c>
      <c r="E30" s="35" t="s">
        <v>392</v>
      </c>
    </row>
    <row r="31" spans="1:16" ht="12.75">
      <c r="A31" s="25" t="s">
        <v>45</v>
      </c>
      <c r="B31" s="29" t="s">
        <v>37</v>
      </c>
      <c r="C31" s="29" t="s">
        <v>393</v>
      </c>
      <c r="D31" s="25" t="s">
        <v>53</v>
      </c>
      <c r="E31" s="30" t="s">
        <v>394</v>
      </c>
      <c r="F31" s="31" t="s">
        <v>152</v>
      </c>
      <c r="G31" s="32">
        <v>72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390</v>
      </c>
    </row>
    <row r="33" spans="1:5" ht="25.5">
      <c r="A33" s="36" t="s">
        <v>52</v>
      </c>
      <c r="E33" s="37" t="s">
        <v>391</v>
      </c>
    </row>
    <row r="34" spans="1:5" ht="38.25">
      <c r="A34" t="s">
        <v>54</v>
      </c>
      <c r="E34" s="35" t="s">
        <v>251</v>
      </c>
    </row>
    <row r="35" spans="1:16" ht="12.75">
      <c r="A35" s="25" t="s">
        <v>45</v>
      </c>
      <c r="B35" s="29" t="s">
        <v>73</v>
      </c>
      <c r="C35" s="29" t="s">
        <v>395</v>
      </c>
      <c r="D35" s="25" t="s">
        <v>53</v>
      </c>
      <c r="E35" s="30" t="s">
        <v>396</v>
      </c>
      <c r="F35" s="31" t="s">
        <v>397</v>
      </c>
      <c r="G35" s="32">
        <v>7056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25.5">
      <c r="A36" s="34" t="s">
        <v>50</v>
      </c>
      <c r="E36" s="35" t="s">
        <v>398</v>
      </c>
    </row>
    <row r="37" spans="1:5" ht="25.5">
      <c r="A37" s="36" t="s">
        <v>52</v>
      </c>
      <c r="E37" s="37" t="s">
        <v>399</v>
      </c>
    </row>
    <row r="38" spans="1:5" ht="25.5">
      <c r="A38" t="s">
        <v>54</v>
      </c>
      <c r="E38" s="35" t="s">
        <v>400</v>
      </c>
    </row>
    <row r="39" spans="1:16" ht="12.75">
      <c r="A39" s="25" t="s">
        <v>45</v>
      </c>
      <c r="B39" s="29" t="s">
        <v>78</v>
      </c>
      <c r="C39" s="29" t="s">
        <v>401</v>
      </c>
      <c r="D39" s="25" t="s">
        <v>53</v>
      </c>
      <c r="E39" s="30" t="s">
        <v>402</v>
      </c>
      <c r="F39" s="31" t="s">
        <v>60</v>
      </c>
      <c r="G39" s="32">
        <v>80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403</v>
      </c>
    </row>
    <row r="41" spans="1:5" ht="12.75">
      <c r="A41" s="36" t="s">
        <v>52</v>
      </c>
      <c r="E41" s="37" t="s">
        <v>404</v>
      </c>
    </row>
    <row r="42" spans="1:5" ht="38.25">
      <c r="A42" t="s">
        <v>54</v>
      </c>
      <c r="E42" s="35" t="s">
        <v>405</v>
      </c>
    </row>
    <row r="43" spans="1:16" ht="25.5">
      <c r="A43" s="25" t="s">
        <v>45</v>
      </c>
      <c r="B43" s="29" t="s">
        <v>40</v>
      </c>
      <c r="C43" s="29" t="s">
        <v>406</v>
      </c>
      <c r="D43" s="25" t="s">
        <v>53</v>
      </c>
      <c r="E43" s="30" t="s">
        <v>407</v>
      </c>
      <c r="F43" s="31" t="s">
        <v>60</v>
      </c>
      <c r="G43" s="32">
        <v>259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408</v>
      </c>
    </row>
    <row r="45" spans="1:5" ht="114.75">
      <c r="A45" s="36" t="s">
        <v>52</v>
      </c>
      <c r="E45" s="37" t="s">
        <v>409</v>
      </c>
    </row>
    <row r="46" spans="1:5" ht="63.75">
      <c r="A46" t="s">
        <v>54</v>
      </c>
      <c r="E46" s="35" t="s">
        <v>410</v>
      </c>
    </row>
    <row r="47" spans="1:16" ht="12.75">
      <c r="A47" s="25" t="s">
        <v>45</v>
      </c>
      <c r="B47" s="29" t="s">
        <v>42</v>
      </c>
      <c r="C47" s="29" t="s">
        <v>411</v>
      </c>
      <c r="D47" s="25" t="s">
        <v>53</v>
      </c>
      <c r="E47" s="30" t="s">
        <v>412</v>
      </c>
      <c r="F47" s="31" t="s">
        <v>60</v>
      </c>
      <c r="G47" s="32">
        <v>259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413</v>
      </c>
    </row>
    <row r="49" spans="1:5" ht="114.75">
      <c r="A49" s="36" t="s">
        <v>52</v>
      </c>
      <c r="E49" s="37" t="s">
        <v>409</v>
      </c>
    </row>
    <row r="50" spans="1:5" ht="25.5">
      <c r="A50" t="s">
        <v>54</v>
      </c>
      <c r="E50" s="35" t="s">
        <v>263</v>
      </c>
    </row>
    <row r="51" spans="1:16" ht="12.75">
      <c r="A51" s="25" t="s">
        <v>45</v>
      </c>
      <c r="B51" s="29" t="s">
        <v>130</v>
      </c>
      <c r="C51" s="29" t="s">
        <v>414</v>
      </c>
      <c r="D51" s="25" t="s">
        <v>53</v>
      </c>
      <c r="E51" s="30" t="s">
        <v>415</v>
      </c>
      <c r="F51" s="31" t="s">
        <v>416</v>
      </c>
      <c r="G51" s="32">
        <v>3794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02">
      <c r="A52" s="34" t="s">
        <v>50</v>
      </c>
      <c r="E52" s="35" t="s">
        <v>417</v>
      </c>
    </row>
    <row r="53" spans="1:5" ht="114.75">
      <c r="A53" s="36" t="s">
        <v>52</v>
      </c>
      <c r="E53" s="37" t="s">
        <v>418</v>
      </c>
    </row>
    <row r="54" spans="1:5" ht="25.5">
      <c r="A54" t="s">
        <v>54</v>
      </c>
      <c r="E54" s="35" t="s">
        <v>419</v>
      </c>
    </row>
    <row r="55" spans="1:16" ht="25.5">
      <c r="A55" s="25" t="s">
        <v>45</v>
      </c>
      <c r="B55" s="29" t="s">
        <v>137</v>
      </c>
      <c r="C55" s="29" t="s">
        <v>420</v>
      </c>
      <c r="D55" s="25" t="s">
        <v>53</v>
      </c>
      <c r="E55" s="30" t="s">
        <v>421</v>
      </c>
      <c r="F55" s="31" t="s">
        <v>60</v>
      </c>
      <c r="G55" s="32">
        <v>78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408</v>
      </c>
    </row>
    <row r="57" spans="1:5" ht="102">
      <c r="A57" s="36" t="s">
        <v>52</v>
      </c>
      <c r="E57" s="37" t="s">
        <v>422</v>
      </c>
    </row>
    <row r="58" spans="1:5" ht="63.75">
      <c r="A58" t="s">
        <v>54</v>
      </c>
      <c r="E58" s="35" t="s">
        <v>423</v>
      </c>
    </row>
    <row r="59" spans="1:16" ht="12.75">
      <c r="A59" s="25" t="s">
        <v>45</v>
      </c>
      <c r="B59" s="29" t="s">
        <v>144</v>
      </c>
      <c r="C59" s="29" t="s">
        <v>424</v>
      </c>
      <c r="D59" s="25" t="s">
        <v>53</v>
      </c>
      <c r="E59" s="30" t="s">
        <v>425</v>
      </c>
      <c r="F59" s="31" t="s">
        <v>60</v>
      </c>
      <c r="G59" s="32">
        <v>78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413</v>
      </c>
    </row>
    <row r="61" spans="1:5" ht="102">
      <c r="A61" s="36" t="s">
        <v>52</v>
      </c>
      <c r="E61" s="37" t="s">
        <v>422</v>
      </c>
    </row>
    <row r="62" spans="1:5" ht="25.5">
      <c r="A62" t="s">
        <v>54</v>
      </c>
      <c r="E62" s="35" t="s">
        <v>263</v>
      </c>
    </row>
    <row r="63" spans="1:16" ht="12.75">
      <c r="A63" s="25" t="s">
        <v>45</v>
      </c>
      <c r="B63" s="29" t="s">
        <v>149</v>
      </c>
      <c r="C63" s="29" t="s">
        <v>426</v>
      </c>
      <c r="D63" s="25" t="s">
        <v>53</v>
      </c>
      <c r="E63" s="30" t="s">
        <v>427</v>
      </c>
      <c r="F63" s="31" t="s">
        <v>416</v>
      </c>
      <c r="G63" s="32">
        <v>1242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02">
      <c r="A64" s="34" t="s">
        <v>50</v>
      </c>
      <c r="E64" s="35" t="s">
        <v>417</v>
      </c>
    </row>
    <row r="65" spans="1:5" ht="102">
      <c r="A65" s="36" t="s">
        <v>52</v>
      </c>
      <c r="E65" s="37" t="s">
        <v>428</v>
      </c>
    </row>
    <row r="66" spans="1:5" ht="25.5">
      <c r="A66" t="s">
        <v>54</v>
      </c>
      <c r="E66" s="35" t="s">
        <v>419</v>
      </c>
    </row>
    <row r="67" spans="1:16" ht="12.75">
      <c r="A67" s="25" t="s">
        <v>45</v>
      </c>
      <c r="B67" s="29" t="s">
        <v>155</v>
      </c>
      <c r="C67" s="29" t="s">
        <v>429</v>
      </c>
      <c r="D67" s="25" t="s">
        <v>53</v>
      </c>
      <c r="E67" s="30" t="s">
        <v>430</v>
      </c>
      <c r="F67" s="31" t="s">
        <v>117</v>
      </c>
      <c r="G67" s="32">
        <v>168.75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53</v>
      </c>
    </row>
    <row r="69" spans="1:5" ht="25.5">
      <c r="A69" s="36" t="s">
        <v>52</v>
      </c>
      <c r="E69" s="37" t="s">
        <v>431</v>
      </c>
    </row>
    <row r="70" spans="1:5" ht="38.25">
      <c r="A70" t="s">
        <v>54</v>
      </c>
      <c r="E70" s="35" t="s">
        <v>432</v>
      </c>
    </row>
    <row r="71" spans="1:16" ht="12.75">
      <c r="A71" s="25" t="s">
        <v>45</v>
      </c>
      <c r="B71" s="29" t="s">
        <v>160</v>
      </c>
      <c r="C71" s="29" t="s">
        <v>433</v>
      </c>
      <c r="D71" s="25" t="s">
        <v>53</v>
      </c>
      <c r="E71" s="30" t="s">
        <v>434</v>
      </c>
      <c r="F71" s="31" t="s">
        <v>117</v>
      </c>
      <c r="G71" s="32">
        <v>168.75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53</v>
      </c>
    </row>
    <row r="73" spans="1:5" ht="25.5">
      <c r="A73" s="36" t="s">
        <v>52</v>
      </c>
      <c r="E73" s="37" t="s">
        <v>431</v>
      </c>
    </row>
    <row r="74" spans="1:5" ht="25.5">
      <c r="A74" t="s">
        <v>54</v>
      </c>
      <c r="E74" s="35" t="s">
        <v>435</v>
      </c>
    </row>
    <row r="75" spans="1:16" ht="12.75">
      <c r="A75" s="25" t="s">
        <v>45</v>
      </c>
      <c r="B75" s="29" t="s">
        <v>165</v>
      </c>
      <c r="C75" s="29" t="s">
        <v>436</v>
      </c>
      <c r="D75" s="25" t="s">
        <v>53</v>
      </c>
      <c r="E75" s="30" t="s">
        <v>437</v>
      </c>
      <c r="F75" s="31" t="s">
        <v>60</v>
      </c>
      <c r="G75" s="32">
        <v>1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408</v>
      </c>
    </row>
    <row r="77" spans="1:5" ht="102">
      <c r="A77" s="36" t="s">
        <v>52</v>
      </c>
      <c r="E77" s="37" t="s">
        <v>438</v>
      </c>
    </row>
    <row r="78" spans="1:5" ht="76.5">
      <c r="A78" t="s">
        <v>54</v>
      </c>
      <c r="E78" s="35" t="s">
        <v>439</v>
      </c>
    </row>
    <row r="79" spans="1:16" ht="12.75">
      <c r="A79" s="25" t="s">
        <v>45</v>
      </c>
      <c r="B79" s="29" t="s">
        <v>170</v>
      </c>
      <c r="C79" s="29" t="s">
        <v>440</v>
      </c>
      <c r="D79" s="25" t="s">
        <v>53</v>
      </c>
      <c r="E79" s="30" t="s">
        <v>441</v>
      </c>
      <c r="F79" s="31" t="s">
        <v>60</v>
      </c>
      <c r="G79" s="32">
        <v>1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413</v>
      </c>
    </row>
    <row r="81" spans="1:5" ht="102">
      <c r="A81" s="36" t="s">
        <v>52</v>
      </c>
      <c r="E81" s="37" t="s">
        <v>438</v>
      </c>
    </row>
    <row r="82" spans="1:5" ht="25.5">
      <c r="A82" t="s">
        <v>54</v>
      </c>
      <c r="E82" s="35" t="s">
        <v>442</v>
      </c>
    </row>
    <row r="83" spans="1:16" ht="12.75">
      <c r="A83" s="25" t="s">
        <v>45</v>
      </c>
      <c r="B83" s="29" t="s">
        <v>176</v>
      </c>
      <c r="C83" s="29" t="s">
        <v>443</v>
      </c>
      <c r="D83" s="25" t="s">
        <v>53</v>
      </c>
      <c r="E83" s="30" t="s">
        <v>444</v>
      </c>
      <c r="F83" s="31" t="s">
        <v>416</v>
      </c>
      <c r="G83" s="32">
        <v>98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02">
      <c r="A84" s="34" t="s">
        <v>50</v>
      </c>
      <c r="E84" s="35" t="s">
        <v>445</v>
      </c>
    </row>
    <row r="85" spans="1:5" ht="102">
      <c r="A85" s="36" t="s">
        <v>52</v>
      </c>
      <c r="E85" s="37" t="s">
        <v>446</v>
      </c>
    </row>
    <row r="86" spans="1:5" ht="25.5">
      <c r="A86" t="s">
        <v>54</v>
      </c>
      <c r="E86" s="35" t="s">
        <v>447</v>
      </c>
    </row>
    <row r="87" spans="1:16" ht="12.75">
      <c r="A87" s="25" t="s">
        <v>45</v>
      </c>
      <c r="B87" s="29" t="s">
        <v>183</v>
      </c>
      <c r="C87" s="29" t="s">
        <v>448</v>
      </c>
      <c r="D87" s="25" t="s">
        <v>53</v>
      </c>
      <c r="E87" s="30" t="s">
        <v>449</v>
      </c>
      <c r="F87" s="31" t="s">
        <v>60</v>
      </c>
      <c r="G87" s="32">
        <v>4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12.75">
      <c r="A88" s="34" t="s">
        <v>50</v>
      </c>
      <c r="E88" s="35" t="s">
        <v>408</v>
      </c>
    </row>
    <row r="89" spans="1:5" ht="102">
      <c r="A89" s="36" t="s">
        <v>52</v>
      </c>
      <c r="E89" s="37" t="s">
        <v>450</v>
      </c>
    </row>
    <row r="90" spans="1:5" ht="76.5">
      <c r="A90" t="s">
        <v>54</v>
      </c>
      <c r="E90" s="35" t="s">
        <v>451</v>
      </c>
    </row>
    <row r="91" spans="1:16" ht="12.75">
      <c r="A91" s="25" t="s">
        <v>45</v>
      </c>
      <c r="B91" s="29" t="s">
        <v>189</v>
      </c>
      <c r="C91" s="29" t="s">
        <v>452</v>
      </c>
      <c r="D91" s="25" t="s">
        <v>53</v>
      </c>
      <c r="E91" s="30" t="s">
        <v>453</v>
      </c>
      <c r="F91" s="31" t="s">
        <v>60</v>
      </c>
      <c r="G91" s="32">
        <v>4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413</v>
      </c>
    </row>
    <row r="93" spans="1:5" ht="102">
      <c r="A93" s="36" t="s">
        <v>52</v>
      </c>
      <c r="E93" s="37" t="s">
        <v>450</v>
      </c>
    </row>
    <row r="94" spans="1:5" ht="25.5">
      <c r="A94" t="s">
        <v>54</v>
      </c>
      <c r="E94" s="35" t="s">
        <v>442</v>
      </c>
    </row>
    <row r="95" spans="1:16" ht="12.75">
      <c r="A95" s="25" t="s">
        <v>45</v>
      </c>
      <c r="B95" s="29" t="s">
        <v>195</v>
      </c>
      <c r="C95" s="29" t="s">
        <v>454</v>
      </c>
      <c r="D95" s="25" t="s">
        <v>53</v>
      </c>
      <c r="E95" s="30" t="s">
        <v>455</v>
      </c>
      <c r="F95" s="31" t="s">
        <v>416</v>
      </c>
      <c r="G95" s="32">
        <v>4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02">
      <c r="A96" s="34" t="s">
        <v>50</v>
      </c>
      <c r="E96" s="35" t="s">
        <v>445</v>
      </c>
    </row>
    <row r="97" spans="1:5" ht="102">
      <c r="A97" s="36" t="s">
        <v>52</v>
      </c>
      <c r="E97" s="37" t="s">
        <v>456</v>
      </c>
    </row>
    <row r="98" spans="1:5" ht="25.5">
      <c r="A98" t="s">
        <v>54</v>
      </c>
      <c r="E98" s="35" t="s">
        <v>447</v>
      </c>
    </row>
    <row r="99" spans="1:16" ht="12.75">
      <c r="A99" s="25" t="s">
        <v>45</v>
      </c>
      <c r="B99" s="29" t="s">
        <v>200</v>
      </c>
      <c r="C99" s="29" t="s">
        <v>457</v>
      </c>
      <c r="D99" s="25" t="s">
        <v>53</v>
      </c>
      <c r="E99" s="30" t="s">
        <v>458</v>
      </c>
      <c r="F99" s="31" t="s">
        <v>60</v>
      </c>
      <c r="G99" s="32">
        <v>5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408</v>
      </c>
    </row>
    <row r="101" spans="1:5" ht="102">
      <c r="A101" s="36" t="s">
        <v>52</v>
      </c>
      <c r="E101" s="37" t="s">
        <v>459</v>
      </c>
    </row>
    <row r="102" spans="1:5" ht="76.5">
      <c r="A102" t="s">
        <v>54</v>
      </c>
      <c r="E102" s="35" t="s">
        <v>451</v>
      </c>
    </row>
    <row r="103" spans="1:16" ht="12.75">
      <c r="A103" s="25" t="s">
        <v>45</v>
      </c>
      <c r="B103" s="29" t="s">
        <v>206</v>
      </c>
      <c r="C103" s="29" t="s">
        <v>460</v>
      </c>
      <c r="D103" s="25" t="s">
        <v>53</v>
      </c>
      <c r="E103" s="30" t="s">
        <v>461</v>
      </c>
      <c r="F103" s="31" t="s">
        <v>60</v>
      </c>
      <c r="G103" s="32">
        <v>5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413</v>
      </c>
    </row>
    <row r="105" spans="1:5" ht="102">
      <c r="A105" s="36" t="s">
        <v>52</v>
      </c>
      <c r="E105" s="37" t="s">
        <v>459</v>
      </c>
    </row>
    <row r="106" spans="1:5" ht="25.5">
      <c r="A106" t="s">
        <v>54</v>
      </c>
      <c r="E106" s="35" t="s">
        <v>442</v>
      </c>
    </row>
    <row r="107" spans="1:16" ht="12.75">
      <c r="A107" s="25" t="s">
        <v>45</v>
      </c>
      <c r="B107" s="29" t="s">
        <v>211</v>
      </c>
      <c r="C107" s="29" t="s">
        <v>462</v>
      </c>
      <c r="D107" s="25" t="s">
        <v>53</v>
      </c>
      <c r="E107" s="30" t="s">
        <v>463</v>
      </c>
      <c r="F107" s="31" t="s">
        <v>416</v>
      </c>
      <c r="G107" s="32">
        <v>5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02">
      <c r="A108" s="34" t="s">
        <v>50</v>
      </c>
      <c r="E108" s="35" t="s">
        <v>445</v>
      </c>
    </row>
    <row r="109" spans="1:5" ht="102">
      <c r="A109" s="36" t="s">
        <v>52</v>
      </c>
      <c r="E109" s="37" t="s">
        <v>464</v>
      </c>
    </row>
    <row r="110" spans="1:5" ht="25.5">
      <c r="A110" t="s">
        <v>54</v>
      </c>
      <c r="E110" s="35" t="s">
        <v>447</v>
      </c>
    </row>
    <row r="111" spans="1:16" ht="12.75">
      <c r="A111" s="25" t="s">
        <v>45</v>
      </c>
      <c r="B111" s="29" t="s">
        <v>217</v>
      </c>
      <c r="C111" s="29" t="s">
        <v>465</v>
      </c>
      <c r="D111" s="25" t="s">
        <v>466</v>
      </c>
      <c r="E111" s="30" t="s">
        <v>467</v>
      </c>
      <c r="F111" s="31" t="s">
        <v>60</v>
      </c>
      <c r="G111" s="32">
        <v>7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12.75">
      <c r="A112" s="34" t="s">
        <v>50</v>
      </c>
      <c r="E112" s="35" t="s">
        <v>408</v>
      </c>
    </row>
    <row r="113" spans="1:5" ht="102">
      <c r="A113" s="36" t="s">
        <v>52</v>
      </c>
      <c r="E113" s="37" t="s">
        <v>468</v>
      </c>
    </row>
    <row r="114" spans="1:5" ht="76.5">
      <c r="A114" t="s">
        <v>54</v>
      </c>
      <c r="E114" s="35" t="s">
        <v>439</v>
      </c>
    </row>
    <row r="115" spans="1:16" ht="12.75">
      <c r="A115" s="25" t="s">
        <v>45</v>
      </c>
      <c r="B115" s="29" t="s">
        <v>223</v>
      </c>
      <c r="C115" s="29" t="s">
        <v>469</v>
      </c>
      <c r="D115" s="25" t="s">
        <v>466</v>
      </c>
      <c r="E115" s="30" t="s">
        <v>470</v>
      </c>
      <c r="F115" s="31" t="s">
        <v>60</v>
      </c>
      <c r="G115" s="32">
        <v>7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413</v>
      </c>
    </row>
    <row r="117" spans="1:5" ht="102">
      <c r="A117" s="36" t="s">
        <v>52</v>
      </c>
      <c r="E117" s="37" t="s">
        <v>468</v>
      </c>
    </row>
    <row r="118" spans="1:5" ht="25.5">
      <c r="A118" t="s">
        <v>54</v>
      </c>
      <c r="E118" s="35" t="s">
        <v>442</v>
      </c>
    </row>
    <row r="119" spans="1:16" ht="12.75">
      <c r="A119" s="25" t="s">
        <v>45</v>
      </c>
      <c r="B119" s="29" t="s">
        <v>229</v>
      </c>
      <c r="C119" s="29" t="s">
        <v>471</v>
      </c>
      <c r="D119" s="25" t="s">
        <v>466</v>
      </c>
      <c r="E119" s="30" t="s">
        <v>472</v>
      </c>
      <c r="F119" s="31" t="s">
        <v>416</v>
      </c>
      <c r="G119" s="32">
        <v>104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102">
      <c r="A120" s="34" t="s">
        <v>50</v>
      </c>
      <c r="E120" s="35" t="s">
        <v>445</v>
      </c>
    </row>
    <row r="121" spans="1:5" ht="102">
      <c r="A121" s="36" t="s">
        <v>52</v>
      </c>
      <c r="E121" s="37" t="s">
        <v>473</v>
      </c>
    </row>
    <row r="122" spans="1:5" ht="25.5">
      <c r="A122" t="s">
        <v>54</v>
      </c>
      <c r="E122" s="35" t="s">
        <v>447</v>
      </c>
    </row>
    <row r="123" spans="1:16" ht="12.75">
      <c r="A123" s="25" t="s">
        <v>45</v>
      </c>
      <c r="B123" s="29" t="s">
        <v>234</v>
      </c>
      <c r="C123" s="29" t="s">
        <v>474</v>
      </c>
      <c r="D123" s="25" t="s">
        <v>466</v>
      </c>
      <c r="E123" s="30" t="s">
        <v>475</v>
      </c>
      <c r="F123" s="31" t="s">
        <v>60</v>
      </c>
      <c r="G123" s="32">
        <v>7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12.75">
      <c r="A124" s="34" t="s">
        <v>50</v>
      </c>
      <c r="E124" s="35" t="s">
        <v>408</v>
      </c>
    </row>
    <row r="125" spans="1:5" ht="114.75">
      <c r="A125" s="36" t="s">
        <v>52</v>
      </c>
      <c r="E125" s="37" t="s">
        <v>476</v>
      </c>
    </row>
    <row r="126" spans="1:5" ht="63.75">
      <c r="A126" t="s">
        <v>54</v>
      </c>
      <c r="E126" s="35" t="s">
        <v>477</v>
      </c>
    </row>
    <row r="127" spans="1:16" ht="12.75">
      <c r="A127" s="25" t="s">
        <v>45</v>
      </c>
      <c r="B127" s="29" t="s">
        <v>240</v>
      </c>
      <c r="C127" s="29" t="s">
        <v>478</v>
      </c>
      <c r="D127" s="25" t="s">
        <v>53</v>
      </c>
      <c r="E127" s="30" t="s">
        <v>479</v>
      </c>
      <c r="F127" s="31" t="s">
        <v>60</v>
      </c>
      <c r="G127" s="32">
        <v>7</v>
      </c>
      <c r="H127" s="33">
        <v>0</v>
      </c>
      <c r="I127" s="33">
        <f>ROUND(ROUND(H127,2)*ROUND(G127,3),2)</f>
      </c>
      <c r="O127">
        <f>(I127*21)/100</f>
      </c>
      <c r="P127" t="s">
        <v>23</v>
      </c>
    </row>
    <row r="128" spans="1:5" ht="12.75">
      <c r="A128" s="34" t="s">
        <v>50</v>
      </c>
      <c r="E128" s="35" t="s">
        <v>413</v>
      </c>
    </row>
    <row r="129" spans="1:5" ht="114.75">
      <c r="A129" s="36" t="s">
        <v>52</v>
      </c>
      <c r="E129" s="37" t="s">
        <v>476</v>
      </c>
    </row>
    <row r="130" spans="1:5" ht="25.5">
      <c r="A130" t="s">
        <v>54</v>
      </c>
      <c r="E130" s="35" t="s">
        <v>442</v>
      </c>
    </row>
    <row r="131" spans="1:16" ht="12.75">
      <c r="A131" s="25" t="s">
        <v>45</v>
      </c>
      <c r="B131" s="29" t="s">
        <v>246</v>
      </c>
      <c r="C131" s="29" t="s">
        <v>480</v>
      </c>
      <c r="D131" s="25" t="s">
        <v>53</v>
      </c>
      <c r="E131" s="30" t="s">
        <v>481</v>
      </c>
      <c r="F131" s="31" t="s">
        <v>416</v>
      </c>
      <c r="G131" s="32">
        <v>341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114.75">
      <c r="A132" s="34" t="s">
        <v>50</v>
      </c>
      <c r="E132" s="35" t="s">
        <v>482</v>
      </c>
    </row>
    <row r="133" spans="1:5" ht="114.75">
      <c r="A133" s="36" t="s">
        <v>52</v>
      </c>
      <c r="E133" s="37" t="s">
        <v>483</v>
      </c>
    </row>
    <row r="134" spans="1:5" ht="25.5">
      <c r="A134" t="s">
        <v>54</v>
      </c>
      <c r="E134" s="35" t="s">
        <v>447</v>
      </c>
    </row>
    <row r="135" spans="1:16" ht="12.75">
      <c r="A135" s="25" t="s">
        <v>45</v>
      </c>
      <c r="B135" s="29" t="s">
        <v>252</v>
      </c>
      <c r="C135" s="29" t="s">
        <v>484</v>
      </c>
      <c r="D135" s="25" t="s">
        <v>485</v>
      </c>
      <c r="E135" s="30" t="s">
        <v>486</v>
      </c>
      <c r="F135" s="31" t="s">
        <v>60</v>
      </c>
      <c r="G135" s="32">
        <v>495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12.75">
      <c r="A136" s="34" t="s">
        <v>50</v>
      </c>
      <c r="E136" s="35" t="s">
        <v>408</v>
      </c>
    </row>
    <row r="137" spans="1:5" ht="102">
      <c r="A137" s="36" t="s">
        <v>52</v>
      </c>
      <c r="E137" s="37" t="s">
        <v>487</v>
      </c>
    </row>
    <row r="138" spans="1:5" ht="63.75">
      <c r="A138" t="s">
        <v>54</v>
      </c>
      <c r="E138" s="35" t="s">
        <v>477</v>
      </c>
    </row>
    <row r="139" spans="1:16" ht="12.75">
      <c r="A139" s="25" t="s">
        <v>45</v>
      </c>
      <c r="B139" s="29" t="s">
        <v>258</v>
      </c>
      <c r="C139" s="29" t="s">
        <v>488</v>
      </c>
      <c r="D139" s="25" t="s">
        <v>485</v>
      </c>
      <c r="E139" s="30" t="s">
        <v>489</v>
      </c>
      <c r="F139" s="31" t="s">
        <v>60</v>
      </c>
      <c r="G139" s="32">
        <v>495</v>
      </c>
      <c r="H139" s="33">
        <v>0</v>
      </c>
      <c r="I139" s="33">
        <f>ROUND(ROUND(H139,2)*ROUND(G139,3),2)</f>
      </c>
      <c r="O139">
        <f>(I139*21)/100</f>
      </c>
      <c r="P139" t="s">
        <v>23</v>
      </c>
    </row>
    <row r="140" spans="1:5" ht="12.75">
      <c r="A140" s="34" t="s">
        <v>50</v>
      </c>
      <c r="E140" s="35" t="s">
        <v>413</v>
      </c>
    </row>
    <row r="141" spans="1:5" ht="102">
      <c r="A141" s="36" t="s">
        <v>52</v>
      </c>
      <c r="E141" s="37" t="s">
        <v>487</v>
      </c>
    </row>
    <row r="142" spans="1:5" ht="25.5">
      <c r="A142" t="s">
        <v>54</v>
      </c>
      <c r="E142" s="35" t="s">
        <v>442</v>
      </c>
    </row>
    <row r="143" spans="1:16" ht="12.75">
      <c r="A143" s="25" t="s">
        <v>45</v>
      </c>
      <c r="B143" s="29" t="s">
        <v>264</v>
      </c>
      <c r="C143" s="29" t="s">
        <v>490</v>
      </c>
      <c r="D143" s="25" t="s">
        <v>485</v>
      </c>
      <c r="E143" s="30" t="s">
        <v>491</v>
      </c>
      <c r="F143" s="31" t="s">
        <v>416</v>
      </c>
      <c r="G143" s="32">
        <v>6800</v>
      </c>
      <c r="H143" s="33">
        <v>0</v>
      </c>
      <c r="I143" s="33">
        <f>ROUND(ROUND(H143,2)*ROUND(G143,3),2)</f>
      </c>
      <c r="O143">
        <f>(I143*21)/100</f>
      </c>
      <c r="P143" t="s">
        <v>23</v>
      </c>
    </row>
    <row r="144" spans="1:5" ht="102">
      <c r="A144" s="34" t="s">
        <v>50</v>
      </c>
      <c r="E144" s="35" t="s">
        <v>492</v>
      </c>
    </row>
    <row r="145" spans="1:5" ht="102">
      <c r="A145" s="36" t="s">
        <v>52</v>
      </c>
      <c r="E145" s="37" t="s">
        <v>493</v>
      </c>
    </row>
    <row r="146" spans="1:5" ht="25.5">
      <c r="A146" t="s">
        <v>54</v>
      </c>
      <c r="E146" s="35" t="s">
        <v>447</v>
      </c>
    </row>
    <row r="147" spans="1:16" ht="12.75">
      <c r="A147" s="25" t="s">
        <v>45</v>
      </c>
      <c r="B147" s="29" t="s">
        <v>270</v>
      </c>
      <c r="C147" s="29" t="s">
        <v>494</v>
      </c>
      <c r="D147" s="25" t="s">
        <v>466</v>
      </c>
      <c r="E147" s="30" t="s">
        <v>495</v>
      </c>
      <c r="F147" s="31" t="s">
        <v>416</v>
      </c>
      <c r="G147" s="32">
        <v>2</v>
      </c>
      <c r="H147" s="33">
        <v>0</v>
      </c>
      <c r="I147" s="33">
        <f>ROUND(ROUND(H147,2)*ROUND(G147,3),2)</f>
      </c>
      <c r="O147">
        <f>(I147*21)/100</f>
      </c>
      <c r="P147" t="s">
        <v>23</v>
      </c>
    </row>
    <row r="148" spans="1:5" ht="12.75">
      <c r="A148" s="34" t="s">
        <v>50</v>
      </c>
      <c r="E148" s="35" t="s">
        <v>496</v>
      </c>
    </row>
    <row r="149" spans="1:5" ht="102">
      <c r="A149" s="36" t="s">
        <v>52</v>
      </c>
      <c r="E149" s="37" t="s">
        <v>497</v>
      </c>
    </row>
    <row r="150" spans="1:5" ht="102">
      <c r="A150" t="s">
        <v>54</v>
      </c>
      <c r="E150" s="35" t="s">
        <v>498</v>
      </c>
    </row>
    <row r="151" spans="1:16" ht="12.75">
      <c r="A151" s="25" t="s">
        <v>45</v>
      </c>
      <c r="B151" s="29" t="s">
        <v>275</v>
      </c>
      <c r="C151" s="29" t="s">
        <v>499</v>
      </c>
      <c r="D151" s="25" t="s">
        <v>53</v>
      </c>
      <c r="E151" s="30" t="s">
        <v>500</v>
      </c>
      <c r="F151" s="31" t="s">
        <v>60</v>
      </c>
      <c r="G151" s="32">
        <v>60</v>
      </c>
      <c r="H151" s="33">
        <v>0</v>
      </c>
      <c r="I151" s="33">
        <f>ROUND(ROUND(H151,2)*ROUND(G151,3),2)</f>
      </c>
      <c r="O151">
        <f>(I151*21)/100</f>
      </c>
      <c r="P151" t="s">
        <v>23</v>
      </c>
    </row>
    <row r="152" spans="1:5" ht="12.75">
      <c r="A152" s="34" t="s">
        <v>50</v>
      </c>
      <c r="E152" s="35" t="s">
        <v>408</v>
      </c>
    </row>
    <row r="153" spans="1:5" ht="102">
      <c r="A153" s="36" t="s">
        <v>52</v>
      </c>
      <c r="E153" s="37" t="s">
        <v>501</v>
      </c>
    </row>
    <row r="154" spans="1:5" ht="63.75">
      <c r="A154" t="s">
        <v>54</v>
      </c>
      <c r="E154" s="35" t="s">
        <v>502</v>
      </c>
    </row>
    <row r="155" spans="1:16" ht="12.75">
      <c r="A155" s="25" t="s">
        <v>45</v>
      </c>
      <c r="B155" s="29" t="s">
        <v>280</v>
      </c>
      <c r="C155" s="29" t="s">
        <v>503</v>
      </c>
      <c r="D155" s="25" t="s">
        <v>53</v>
      </c>
      <c r="E155" s="30" t="s">
        <v>504</v>
      </c>
      <c r="F155" s="31" t="s">
        <v>60</v>
      </c>
      <c r="G155" s="32">
        <v>60</v>
      </c>
      <c r="H155" s="33">
        <v>0</v>
      </c>
      <c r="I155" s="33">
        <f>ROUND(ROUND(H155,2)*ROUND(G155,3),2)</f>
      </c>
      <c r="O155">
        <f>(I155*21)/100</f>
      </c>
      <c r="P155" t="s">
        <v>23</v>
      </c>
    </row>
    <row r="156" spans="1:5" ht="12.75">
      <c r="A156" s="34" t="s">
        <v>50</v>
      </c>
      <c r="E156" s="35" t="s">
        <v>413</v>
      </c>
    </row>
    <row r="157" spans="1:5" ht="102">
      <c r="A157" s="36" t="s">
        <v>52</v>
      </c>
      <c r="E157" s="37" t="s">
        <v>501</v>
      </c>
    </row>
    <row r="158" spans="1:5" ht="25.5">
      <c r="A158" t="s">
        <v>54</v>
      </c>
      <c r="E158" s="35" t="s">
        <v>442</v>
      </c>
    </row>
    <row r="159" spans="1:16" ht="12.75">
      <c r="A159" s="25" t="s">
        <v>45</v>
      </c>
      <c r="B159" s="29" t="s">
        <v>284</v>
      </c>
      <c r="C159" s="29" t="s">
        <v>505</v>
      </c>
      <c r="D159" s="25" t="s">
        <v>53</v>
      </c>
      <c r="E159" s="30" t="s">
        <v>506</v>
      </c>
      <c r="F159" s="31" t="s">
        <v>416</v>
      </c>
      <c r="G159" s="32">
        <v>60</v>
      </c>
      <c r="H159" s="33">
        <v>0</v>
      </c>
      <c r="I159" s="33">
        <f>ROUND(ROUND(H159,2)*ROUND(G159,3),2)</f>
      </c>
      <c r="O159">
        <f>(I159*21)/100</f>
      </c>
      <c r="P159" t="s">
        <v>23</v>
      </c>
    </row>
    <row r="160" spans="1:5" ht="102">
      <c r="A160" s="34" t="s">
        <v>50</v>
      </c>
      <c r="E160" s="35" t="s">
        <v>492</v>
      </c>
    </row>
    <row r="161" spans="1:5" ht="102">
      <c r="A161" s="36" t="s">
        <v>52</v>
      </c>
      <c r="E161" s="37" t="s">
        <v>507</v>
      </c>
    </row>
    <row r="162" spans="1:5" ht="25.5">
      <c r="A162" t="s">
        <v>54</v>
      </c>
      <c r="E162" s="35" t="s">
        <v>508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0+O8+O37+O94+O123+O152+O225+O246+O279+O312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509</v>
      </c>
      <c r="I3" s="38">
        <f>0+I8+I37+I94+I123+I152+I225+I246+I279+I312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509</v>
      </c>
      <c r="D4" s="6"/>
      <c r="E4" s="18" t="s">
        <v>510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25.5">
      <c r="A9" s="25" t="s">
        <v>45</v>
      </c>
      <c r="B9" s="29" t="s">
        <v>29</v>
      </c>
      <c r="C9" s="29" t="s">
        <v>85</v>
      </c>
      <c r="D9" s="25" t="s">
        <v>53</v>
      </c>
      <c r="E9" s="30" t="s">
        <v>511</v>
      </c>
      <c r="F9" s="31" t="s">
        <v>87</v>
      </c>
      <c r="G9" s="32">
        <v>222.435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53</v>
      </c>
    </row>
    <row r="11" spans="1:5" ht="140.25">
      <c r="A11" s="36" t="s">
        <v>52</v>
      </c>
      <c r="E11" s="37" t="s">
        <v>512</v>
      </c>
    </row>
    <row r="12" spans="1:5" ht="140.25">
      <c r="A12" t="s">
        <v>54</v>
      </c>
      <c r="E12" s="35" t="s">
        <v>90</v>
      </c>
    </row>
    <row r="13" spans="1:16" ht="25.5">
      <c r="A13" s="25" t="s">
        <v>45</v>
      </c>
      <c r="B13" s="29" t="s">
        <v>23</v>
      </c>
      <c r="C13" s="29" t="s">
        <v>91</v>
      </c>
      <c r="D13" s="25" t="s">
        <v>53</v>
      </c>
      <c r="E13" s="30" t="s">
        <v>92</v>
      </c>
      <c r="F13" s="31" t="s">
        <v>87</v>
      </c>
      <c r="G13" s="32">
        <v>1694.011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53</v>
      </c>
    </row>
    <row r="15" spans="1:5" ht="114.75">
      <c r="A15" s="36" t="s">
        <v>52</v>
      </c>
      <c r="E15" s="37" t="s">
        <v>513</v>
      </c>
    </row>
    <row r="16" spans="1:5" ht="140.25">
      <c r="A16" t="s">
        <v>54</v>
      </c>
      <c r="E16" s="35" t="s">
        <v>90</v>
      </c>
    </row>
    <row r="17" spans="1:16" ht="12.75">
      <c r="A17" s="25" t="s">
        <v>45</v>
      </c>
      <c r="B17" s="29" t="s">
        <v>22</v>
      </c>
      <c r="C17" s="29" t="s">
        <v>514</v>
      </c>
      <c r="D17" s="25" t="s">
        <v>53</v>
      </c>
      <c r="E17" s="30" t="s">
        <v>515</v>
      </c>
      <c r="F17" s="31" t="s">
        <v>49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53</v>
      </c>
    </row>
    <row r="19" spans="1:5" ht="12.75">
      <c r="A19" s="36" t="s">
        <v>52</v>
      </c>
      <c r="E19" s="37" t="s">
        <v>53</v>
      </c>
    </row>
    <row r="20" spans="1:5" ht="12.75">
      <c r="A20" t="s">
        <v>54</v>
      </c>
      <c r="E20" s="35" t="s">
        <v>516</v>
      </c>
    </row>
    <row r="21" spans="1:16" ht="12.75">
      <c r="A21" s="25" t="s">
        <v>45</v>
      </c>
      <c r="B21" s="29" t="s">
        <v>33</v>
      </c>
      <c r="C21" s="29" t="s">
        <v>517</v>
      </c>
      <c r="D21" s="25" t="s">
        <v>53</v>
      </c>
      <c r="E21" s="30" t="s">
        <v>518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53</v>
      </c>
    </row>
    <row r="23" spans="1:5" ht="12.75">
      <c r="A23" s="36" t="s">
        <v>52</v>
      </c>
      <c r="E23" s="37" t="s">
        <v>53</v>
      </c>
    </row>
    <row r="24" spans="1:5" ht="12.75">
      <c r="A24" t="s">
        <v>54</v>
      </c>
      <c r="E24" s="35" t="s">
        <v>516</v>
      </c>
    </row>
    <row r="25" spans="1:16" ht="12.75">
      <c r="A25" s="25" t="s">
        <v>45</v>
      </c>
      <c r="B25" s="29" t="s">
        <v>35</v>
      </c>
      <c r="C25" s="29" t="s">
        <v>519</v>
      </c>
      <c r="D25" s="25" t="s">
        <v>53</v>
      </c>
      <c r="E25" s="30" t="s">
        <v>520</v>
      </c>
      <c r="F25" s="31" t="s">
        <v>60</v>
      </c>
      <c r="G25" s="32">
        <v>36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521</v>
      </c>
    </row>
    <row r="27" spans="1:5" ht="38.25">
      <c r="A27" s="36" t="s">
        <v>52</v>
      </c>
      <c r="E27" s="37" t="s">
        <v>522</v>
      </c>
    </row>
    <row r="28" spans="1:5" ht="12.75">
      <c r="A28" t="s">
        <v>54</v>
      </c>
      <c r="E28" s="35" t="s">
        <v>523</v>
      </c>
    </row>
    <row r="29" spans="1:16" ht="12.75">
      <c r="A29" s="25" t="s">
        <v>45</v>
      </c>
      <c r="B29" s="29" t="s">
        <v>37</v>
      </c>
      <c r="C29" s="29" t="s">
        <v>524</v>
      </c>
      <c r="D29" s="25" t="s">
        <v>53</v>
      </c>
      <c r="E29" s="30" t="s">
        <v>525</v>
      </c>
      <c r="F29" s="31" t="s">
        <v>60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25.5">
      <c r="A30" s="34" t="s">
        <v>50</v>
      </c>
      <c r="E30" s="35" t="s">
        <v>526</v>
      </c>
    </row>
    <row r="31" spans="1:5" ht="12.75">
      <c r="A31" s="36" t="s">
        <v>52</v>
      </c>
      <c r="E31" s="37" t="s">
        <v>53</v>
      </c>
    </row>
    <row r="32" spans="1:5" ht="12.75">
      <c r="A32" t="s">
        <v>54</v>
      </c>
      <c r="E32" s="35" t="s">
        <v>55</v>
      </c>
    </row>
    <row r="33" spans="1:16" ht="12.75">
      <c r="A33" s="25" t="s">
        <v>45</v>
      </c>
      <c r="B33" s="29" t="s">
        <v>73</v>
      </c>
      <c r="C33" s="29" t="s">
        <v>527</v>
      </c>
      <c r="D33" s="25" t="s">
        <v>53</v>
      </c>
      <c r="E33" s="30" t="s">
        <v>528</v>
      </c>
      <c r="F33" s="31" t="s">
        <v>60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529</v>
      </c>
    </row>
    <row r="35" spans="1:5" ht="12.75">
      <c r="A35" s="36" t="s">
        <v>52</v>
      </c>
      <c r="E35" s="37" t="s">
        <v>53</v>
      </c>
    </row>
    <row r="36" spans="1:5" ht="51">
      <c r="A36" t="s">
        <v>54</v>
      </c>
      <c r="E36" s="35" t="s">
        <v>530</v>
      </c>
    </row>
    <row r="37" spans="1:18" ht="12.75" customHeight="1">
      <c r="A37" s="6" t="s">
        <v>43</v>
      </c>
      <c r="B37" s="6"/>
      <c r="C37" s="40" t="s">
        <v>29</v>
      </c>
      <c r="D37" s="6"/>
      <c r="E37" s="27" t="s">
        <v>114</v>
      </c>
      <c r="F37" s="6"/>
      <c r="G37" s="6"/>
      <c r="H37" s="6"/>
      <c r="I37" s="41">
        <f>0+Q37</f>
      </c>
      <c r="O37">
        <f>0+R37</f>
      </c>
      <c r="Q37">
        <f>0+I38+I42+I46+I50+I54+I58+I62+I66+I70+I74+I78+I82+I86+I90</f>
      </c>
      <c r="R37">
        <f>0+O38+O42+O46+O50+O54+O58+O62+O66+O70+O74+O78+O82+O86+O90</f>
      </c>
    </row>
    <row r="38" spans="1:16" ht="12.75">
      <c r="A38" s="25" t="s">
        <v>45</v>
      </c>
      <c r="B38" s="29" t="s">
        <v>78</v>
      </c>
      <c r="C38" s="29" t="s">
        <v>531</v>
      </c>
      <c r="D38" s="25" t="s">
        <v>53</v>
      </c>
      <c r="E38" s="30" t="s">
        <v>532</v>
      </c>
      <c r="F38" s="31" t="s">
        <v>140</v>
      </c>
      <c r="G38" s="32">
        <v>1077.65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25.5">
      <c r="A39" s="34" t="s">
        <v>50</v>
      </c>
      <c r="E39" s="35" t="s">
        <v>533</v>
      </c>
    </row>
    <row r="40" spans="1:5" ht="63.75">
      <c r="A40" s="36" t="s">
        <v>52</v>
      </c>
      <c r="E40" s="37" t="s">
        <v>534</v>
      </c>
    </row>
    <row r="41" spans="1:5" ht="306">
      <c r="A41" t="s">
        <v>54</v>
      </c>
      <c r="E41" s="35" t="s">
        <v>535</v>
      </c>
    </row>
    <row r="42" spans="1:16" ht="12.75">
      <c r="A42" s="25" t="s">
        <v>45</v>
      </c>
      <c r="B42" s="29" t="s">
        <v>40</v>
      </c>
      <c r="C42" s="29" t="s">
        <v>536</v>
      </c>
      <c r="D42" s="25" t="s">
        <v>53</v>
      </c>
      <c r="E42" s="30" t="s">
        <v>537</v>
      </c>
      <c r="F42" s="31" t="s">
        <v>179</v>
      </c>
      <c r="G42" s="32">
        <v>1077.65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38.25">
      <c r="A43" s="34" t="s">
        <v>50</v>
      </c>
      <c r="E43" s="35" t="s">
        <v>538</v>
      </c>
    </row>
    <row r="44" spans="1:5" ht="63.75">
      <c r="A44" s="36" t="s">
        <v>52</v>
      </c>
      <c r="E44" s="37" t="s">
        <v>539</v>
      </c>
    </row>
    <row r="45" spans="1:5" ht="25.5">
      <c r="A45" t="s">
        <v>54</v>
      </c>
      <c r="E45" s="35" t="s">
        <v>182</v>
      </c>
    </row>
    <row r="46" spans="1:16" ht="12.75">
      <c r="A46" s="25" t="s">
        <v>45</v>
      </c>
      <c r="B46" s="29" t="s">
        <v>42</v>
      </c>
      <c r="C46" s="29" t="s">
        <v>190</v>
      </c>
      <c r="D46" s="25" t="s">
        <v>53</v>
      </c>
      <c r="E46" s="30" t="s">
        <v>191</v>
      </c>
      <c r="F46" s="31" t="s">
        <v>140</v>
      </c>
      <c r="G46" s="32">
        <v>1058.757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192</v>
      </c>
    </row>
    <row r="48" spans="1:5" ht="102">
      <c r="A48" s="36" t="s">
        <v>52</v>
      </c>
      <c r="E48" s="37" t="s">
        <v>540</v>
      </c>
    </row>
    <row r="49" spans="1:5" ht="318.75">
      <c r="A49" t="s">
        <v>54</v>
      </c>
      <c r="E49" s="35" t="s">
        <v>194</v>
      </c>
    </row>
    <row r="50" spans="1:16" ht="12.75">
      <c r="A50" s="25" t="s">
        <v>45</v>
      </c>
      <c r="B50" s="29" t="s">
        <v>130</v>
      </c>
      <c r="C50" s="29" t="s">
        <v>196</v>
      </c>
      <c r="D50" s="25" t="s">
        <v>53</v>
      </c>
      <c r="E50" s="30" t="s">
        <v>197</v>
      </c>
      <c r="F50" s="31" t="s">
        <v>179</v>
      </c>
      <c r="G50" s="32">
        <v>2979.79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25.5">
      <c r="A51" s="34" t="s">
        <v>50</v>
      </c>
      <c r="E51" s="35" t="s">
        <v>541</v>
      </c>
    </row>
    <row r="52" spans="1:5" ht="153">
      <c r="A52" s="36" t="s">
        <v>52</v>
      </c>
      <c r="E52" s="37" t="s">
        <v>542</v>
      </c>
    </row>
    <row r="53" spans="1:5" ht="25.5">
      <c r="A53" t="s">
        <v>54</v>
      </c>
      <c r="E53" s="35" t="s">
        <v>182</v>
      </c>
    </row>
    <row r="54" spans="1:16" ht="12.75">
      <c r="A54" s="25" t="s">
        <v>45</v>
      </c>
      <c r="B54" s="29" t="s">
        <v>137</v>
      </c>
      <c r="C54" s="29" t="s">
        <v>201</v>
      </c>
      <c r="D54" s="25" t="s">
        <v>53</v>
      </c>
      <c r="E54" s="30" t="s">
        <v>202</v>
      </c>
      <c r="F54" s="31" t="s">
        <v>140</v>
      </c>
      <c r="G54" s="32">
        <v>705.838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203</v>
      </c>
    </row>
    <row r="56" spans="1:5" ht="102">
      <c r="A56" s="36" t="s">
        <v>52</v>
      </c>
      <c r="E56" s="37" t="s">
        <v>543</v>
      </c>
    </row>
    <row r="57" spans="1:5" ht="318.75">
      <c r="A57" t="s">
        <v>54</v>
      </c>
      <c r="E57" s="35" t="s">
        <v>205</v>
      </c>
    </row>
    <row r="58" spans="1:16" ht="12.75">
      <c r="A58" s="25" t="s">
        <v>45</v>
      </c>
      <c r="B58" s="29" t="s">
        <v>144</v>
      </c>
      <c r="C58" s="29" t="s">
        <v>207</v>
      </c>
      <c r="D58" s="25" t="s">
        <v>53</v>
      </c>
      <c r="E58" s="30" t="s">
        <v>208</v>
      </c>
      <c r="F58" s="31" t="s">
        <v>179</v>
      </c>
      <c r="G58" s="32">
        <v>14116.76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209</v>
      </c>
    </row>
    <row r="60" spans="1:5" ht="114.75">
      <c r="A60" s="36" t="s">
        <v>52</v>
      </c>
      <c r="E60" s="37" t="s">
        <v>544</v>
      </c>
    </row>
    <row r="61" spans="1:5" ht="25.5">
      <c r="A61" t="s">
        <v>54</v>
      </c>
      <c r="E61" s="35" t="s">
        <v>182</v>
      </c>
    </row>
    <row r="62" spans="1:16" ht="12.75">
      <c r="A62" s="25" t="s">
        <v>45</v>
      </c>
      <c r="B62" s="29" t="s">
        <v>149</v>
      </c>
      <c r="C62" s="29" t="s">
        <v>545</v>
      </c>
      <c r="D62" s="25" t="s">
        <v>53</v>
      </c>
      <c r="E62" s="30" t="s">
        <v>546</v>
      </c>
      <c r="F62" s="31" t="s">
        <v>140</v>
      </c>
      <c r="G62" s="32">
        <v>957.65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25.5">
      <c r="A63" s="34" t="s">
        <v>50</v>
      </c>
      <c r="E63" s="35" t="s">
        <v>547</v>
      </c>
    </row>
    <row r="64" spans="1:5" ht="51">
      <c r="A64" s="36" t="s">
        <v>52</v>
      </c>
      <c r="E64" s="37" t="s">
        <v>548</v>
      </c>
    </row>
    <row r="65" spans="1:5" ht="267.75">
      <c r="A65" t="s">
        <v>54</v>
      </c>
      <c r="E65" s="35" t="s">
        <v>549</v>
      </c>
    </row>
    <row r="66" spans="1:16" ht="12.75">
      <c r="A66" s="25" t="s">
        <v>45</v>
      </c>
      <c r="B66" s="29" t="s">
        <v>155</v>
      </c>
      <c r="C66" s="29" t="s">
        <v>212</v>
      </c>
      <c r="D66" s="25" t="s">
        <v>53</v>
      </c>
      <c r="E66" s="30" t="s">
        <v>213</v>
      </c>
      <c r="F66" s="31" t="s">
        <v>140</v>
      </c>
      <c r="G66" s="32">
        <v>1764.595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550</v>
      </c>
    </row>
    <row r="68" spans="1:5" ht="89.25">
      <c r="A68" s="36" t="s">
        <v>52</v>
      </c>
      <c r="E68" s="37" t="s">
        <v>551</v>
      </c>
    </row>
    <row r="69" spans="1:5" ht="191.25">
      <c r="A69" t="s">
        <v>54</v>
      </c>
      <c r="E69" s="35" t="s">
        <v>216</v>
      </c>
    </row>
    <row r="70" spans="1:16" ht="12.75">
      <c r="A70" s="25" t="s">
        <v>45</v>
      </c>
      <c r="B70" s="29" t="s">
        <v>160</v>
      </c>
      <c r="C70" s="29" t="s">
        <v>552</v>
      </c>
      <c r="D70" s="25" t="s">
        <v>53</v>
      </c>
      <c r="E70" s="30" t="s">
        <v>553</v>
      </c>
      <c r="F70" s="31" t="s">
        <v>117</v>
      </c>
      <c r="G70" s="32">
        <v>813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554</v>
      </c>
    </row>
    <row r="72" spans="1:5" ht="25.5">
      <c r="A72" s="36" t="s">
        <v>52</v>
      </c>
      <c r="E72" s="37" t="s">
        <v>555</v>
      </c>
    </row>
    <row r="73" spans="1:5" ht="12.75">
      <c r="A73" t="s">
        <v>54</v>
      </c>
      <c r="E73" s="35" t="s">
        <v>556</v>
      </c>
    </row>
    <row r="74" spans="1:16" ht="12.75">
      <c r="A74" s="25" t="s">
        <v>45</v>
      </c>
      <c r="B74" s="29" t="s">
        <v>165</v>
      </c>
      <c r="C74" s="29" t="s">
        <v>557</v>
      </c>
      <c r="D74" s="25" t="s">
        <v>53</v>
      </c>
      <c r="E74" s="30" t="s">
        <v>558</v>
      </c>
      <c r="F74" s="31" t="s">
        <v>140</v>
      </c>
      <c r="G74" s="32">
        <v>120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559</v>
      </c>
    </row>
    <row r="76" spans="1:5" ht="25.5">
      <c r="A76" s="36" t="s">
        <v>52</v>
      </c>
      <c r="E76" s="37" t="s">
        <v>174</v>
      </c>
    </row>
    <row r="77" spans="1:5" ht="38.25">
      <c r="A77" t="s">
        <v>54</v>
      </c>
      <c r="E77" s="35" t="s">
        <v>560</v>
      </c>
    </row>
    <row r="78" spans="1:16" ht="12.75">
      <c r="A78" s="25" t="s">
        <v>45</v>
      </c>
      <c r="B78" s="29" t="s">
        <v>170</v>
      </c>
      <c r="C78" s="29" t="s">
        <v>561</v>
      </c>
      <c r="D78" s="25" t="s">
        <v>53</v>
      </c>
      <c r="E78" s="30" t="s">
        <v>562</v>
      </c>
      <c r="F78" s="31" t="s">
        <v>117</v>
      </c>
      <c r="G78" s="32">
        <v>813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563</v>
      </c>
    </row>
    <row r="80" spans="1:5" ht="25.5">
      <c r="A80" s="36" t="s">
        <v>52</v>
      </c>
      <c r="E80" s="37" t="s">
        <v>555</v>
      </c>
    </row>
    <row r="81" spans="1:5" ht="25.5">
      <c r="A81" t="s">
        <v>54</v>
      </c>
      <c r="E81" s="35" t="s">
        <v>564</v>
      </c>
    </row>
    <row r="82" spans="1:16" ht="12.75">
      <c r="A82" s="25" t="s">
        <v>45</v>
      </c>
      <c r="B82" s="29" t="s">
        <v>176</v>
      </c>
      <c r="C82" s="29" t="s">
        <v>565</v>
      </c>
      <c r="D82" s="25" t="s">
        <v>53</v>
      </c>
      <c r="E82" s="30" t="s">
        <v>566</v>
      </c>
      <c r="F82" s="31" t="s">
        <v>117</v>
      </c>
      <c r="G82" s="32">
        <v>813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25.5">
      <c r="A83" s="34" t="s">
        <v>50</v>
      </c>
      <c r="E83" s="35" t="s">
        <v>567</v>
      </c>
    </row>
    <row r="84" spans="1:5" ht="25.5">
      <c r="A84" s="36" t="s">
        <v>52</v>
      </c>
      <c r="E84" s="37" t="s">
        <v>555</v>
      </c>
    </row>
    <row r="85" spans="1:5" ht="38.25">
      <c r="A85" t="s">
        <v>54</v>
      </c>
      <c r="E85" s="35" t="s">
        <v>568</v>
      </c>
    </row>
    <row r="86" spans="1:16" ht="12.75">
      <c r="A86" s="25" t="s">
        <v>45</v>
      </c>
      <c r="B86" s="29" t="s">
        <v>183</v>
      </c>
      <c r="C86" s="29" t="s">
        <v>569</v>
      </c>
      <c r="D86" s="25" t="s">
        <v>53</v>
      </c>
      <c r="E86" s="30" t="s">
        <v>570</v>
      </c>
      <c r="F86" s="31" t="s">
        <v>117</v>
      </c>
      <c r="G86" s="32">
        <v>813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>
      <c r="A87" s="34" t="s">
        <v>50</v>
      </c>
      <c r="E87" s="35" t="s">
        <v>571</v>
      </c>
    </row>
    <row r="88" spans="1:5" ht="25.5">
      <c r="A88" s="36" t="s">
        <v>52</v>
      </c>
      <c r="E88" s="37" t="s">
        <v>555</v>
      </c>
    </row>
    <row r="89" spans="1:5" ht="25.5">
      <c r="A89" t="s">
        <v>54</v>
      </c>
      <c r="E89" s="35" t="s">
        <v>572</v>
      </c>
    </row>
    <row r="90" spans="1:16" ht="12.75">
      <c r="A90" s="25" t="s">
        <v>45</v>
      </c>
      <c r="B90" s="29" t="s">
        <v>189</v>
      </c>
      <c r="C90" s="29" t="s">
        <v>573</v>
      </c>
      <c r="D90" s="25" t="s">
        <v>53</v>
      </c>
      <c r="E90" s="30" t="s">
        <v>574</v>
      </c>
      <c r="F90" s="31" t="s">
        <v>140</v>
      </c>
      <c r="G90" s="32">
        <v>9.756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575</v>
      </c>
    </row>
    <row r="92" spans="1:5" ht="38.25">
      <c r="A92" s="36" t="s">
        <v>52</v>
      </c>
      <c r="E92" s="37" t="s">
        <v>576</v>
      </c>
    </row>
    <row r="93" spans="1:5" ht="38.25">
      <c r="A93" t="s">
        <v>54</v>
      </c>
      <c r="E93" s="35" t="s">
        <v>577</v>
      </c>
    </row>
    <row r="94" spans="1:18" ht="12.75" customHeight="1">
      <c r="A94" s="6" t="s">
        <v>43</v>
      </c>
      <c r="B94" s="6"/>
      <c r="C94" s="40" t="s">
        <v>23</v>
      </c>
      <c r="D94" s="6"/>
      <c r="E94" s="27" t="s">
        <v>222</v>
      </c>
      <c r="F94" s="6"/>
      <c r="G94" s="6"/>
      <c r="H94" s="6"/>
      <c r="I94" s="41">
        <f>0+Q94</f>
      </c>
      <c r="O94">
        <f>0+R94</f>
      </c>
      <c r="Q94">
        <f>0+I95+I99+I103+I107+I111+I115+I119</f>
      </c>
      <c r="R94">
        <f>0+O95+O99+O103+O107+O111+O115+O119</f>
      </c>
    </row>
    <row r="95" spans="1:16" ht="12.75">
      <c r="A95" s="25" t="s">
        <v>45</v>
      </c>
      <c r="B95" s="29" t="s">
        <v>195</v>
      </c>
      <c r="C95" s="29" t="s">
        <v>578</v>
      </c>
      <c r="D95" s="25" t="s">
        <v>53</v>
      </c>
      <c r="E95" s="30" t="s">
        <v>579</v>
      </c>
      <c r="F95" s="31" t="s">
        <v>140</v>
      </c>
      <c r="G95" s="32">
        <v>0.785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25.5">
      <c r="A96" s="34" t="s">
        <v>50</v>
      </c>
      <c r="E96" s="35" t="s">
        <v>580</v>
      </c>
    </row>
    <row r="97" spans="1:5" ht="25.5">
      <c r="A97" s="36" t="s">
        <v>52</v>
      </c>
      <c r="E97" s="37" t="s">
        <v>581</v>
      </c>
    </row>
    <row r="98" spans="1:5" ht="51">
      <c r="A98" t="s">
        <v>54</v>
      </c>
      <c r="E98" s="35" t="s">
        <v>582</v>
      </c>
    </row>
    <row r="99" spans="1:16" ht="12.75">
      <c r="A99" s="25" t="s">
        <v>45</v>
      </c>
      <c r="B99" s="29" t="s">
        <v>200</v>
      </c>
      <c r="C99" s="29" t="s">
        <v>224</v>
      </c>
      <c r="D99" s="25" t="s">
        <v>53</v>
      </c>
      <c r="E99" s="30" t="s">
        <v>225</v>
      </c>
      <c r="F99" s="31" t="s">
        <v>87</v>
      </c>
      <c r="G99" s="32">
        <v>2.44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583</v>
      </c>
    </row>
    <row r="101" spans="1:5" ht="25.5">
      <c r="A101" s="36" t="s">
        <v>52</v>
      </c>
      <c r="E101" s="37" t="s">
        <v>584</v>
      </c>
    </row>
    <row r="102" spans="1:5" ht="38.25">
      <c r="A102" t="s">
        <v>54</v>
      </c>
      <c r="E102" s="35" t="s">
        <v>228</v>
      </c>
    </row>
    <row r="103" spans="1:16" ht="12.75">
      <c r="A103" s="25" t="s">
        <v>45</v>
      </c>
      <c r="B103" s="29" t="s">
        <v>206</v>
      </c>
      <c r="C103" s="29" t="s">
        <v>230</v>
      </c>
      <c r="D103" s="25" t="s">
        <v>53</v>
      </c>
      <c r="E103" s="30" t="s">
        <v>231</v>
      </c>
      <c r="F103" s="31" t="s">
        <v>117</v>
      </c>
      <c r="G103" s="32">
        <v>16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583</v>
      </c>
    </row>
    <row r="105" spans="1:5" ht="25.5">
      <c r="A105" s="36" t="s">
        <v>52</v>
      </c>
      <c r="E105" s="37" t="s">
        <v>585</v>
      </c>
    </row>
    <row r="106" spans="1:5" ht="25.5">
      <c r="A106" t="s">
        <v>54</v>
      </c>
      <c r="E106" s="35" t="s">
        <v>233</v>
      </c>
    </row>
    <row r="107" spans="1:16" ht="12.75">
      <c r="A107" s="25" t="s">
        <v>45</v>
      </c>
      <c r="B107" s="29" t="s">
        <v>211</v>
      </c>
      <c r="C107" s="29" t="s">
        <v>235</v>
      </c>
      <c r="D107" s="25" t="s">
        <v>53</v>
      </c>
      <c r="E107" s="30" t="s">
        <v>236</v>
      </c>
      <c r="F107" s="31" t="s">
        <v>152</v>
      </c>
      <c r="G107" s="32">
        <v>16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2.75">
      <c r="A108" s="34" t="s">
        <v>50</v>
      </c>
      <c r="E108" s="35" t="s">
        <v>237</v>
      </c>
    </row>
    <row r="109" spans="1:5" ht="25.5">
      <c r="A109" s="36" t="s">
        <v>52</v>
      </c>
      <c r="E109" s="37" t="s">
        <v>586</v>
      </c>
    </row>
    <row r="110" spans="1:5" ht="191.25">
      <c r="A110" t="s">
        <v>54</v>
      </c>
      <c r="E110" s="35" t="s">
        <v>239</v>
      </c>
    </row>
    <row r="111" spans="1:16" ht="12.75">
      <c r="A111" s="25" t="s">
        <v>45</v>
      </c>
      <c r="B111" s="29" t="s">
        <v>217</v>
      </c>
      <c r="C111" s="29" t="s">
        <v>241</v>
      </c>
      <c r="D111" s="25" t="s">
        <v>53</v>
      </c>
      <c r="E111" s="30" t="s">
        <v>242</v>
      </c>
      <c r="F111" s="31" t="s">
        <v>152</v>
      </c>
      <c r="G111" s="32">
        <v>24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12.75">
      <c r="A112" s="34" t="s">
        <v>50</v>
      </c>
      <c r="E112" s="35" t="s">
        <v>243</v>
      </c>
    </row>
    <row r="113" spans="1:5" ht="25.5">
      <c r="A113" s="36" t="s">
        <v>52</v>
      </c>
      <c r="E113" s="37" t="s">
        <v>587</v>
      </c>
    </row>
    <row r="114" spans="1:5" ht="191.25">
      <c r="A114" t="s">
        <v>54</v>
      </c>
      <c r="E114" s="35" t="s">
        <v>239</v>
      </c>
    </row>
    <row r="115" spans="1:16" ht="12.75">
      <c r="A115" s="25" t="s">
        <v>45</v>
      </c>
      <c r="B115" s="29" t="s">
        <v>223</v>
      </c>
      <c r="C115" s="29" t="s">
        <v>588</v>
      </c>
      <c r="D115" s="25" t="s">
        <v>53</v>
      </c>
      <c r="E115" s="30" t="s">
        <v>589</v>
      </c>
      <c r="F115" s="31" t="s">
        <v>140</v>
      </c>
      <c r="G115" s="32">
        <v>148.061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590</v>
      </c>
    </row>
    <row r="117" spans="1:5" ht="63.75">
      <c r="A117" s="36" t="s">
        <v>52</v>
      </c>
      <c r="E117" s="37" t="s">
        <v>591</v>
      </c>
    </row>
    <row r="118" spans="1:5" ht="369.75">
      <c r="A118" t="s">
        <v>54</v>
      </c>
      <c r="E118" s="35" t="s">
        <v>592</v>
      </c>
    </row>
    <row r="119" spans="1:16" ht="12.75">
      <c r="A119" s="25" t="s">
        <v>45</v>
      </c>
      <c r="B119" s="29" t="s">
        <v>229</v>
      </c>
      <c r="C119" s="29" t="s">
        <v>593</v>
      </c>
      <c r="D119" s="25" t="s">
        <v>53</v>
      </c>
      <c r="E119" s="30" t="s">
        <v>594</v>
      </c>
      <c r="F119" s="31" t="s">
        <v>87</v>
      </c>
      <c r="G119" s="32">
        <v>18.44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12.75">
      <c r="A120" s="34" t="s">
        <v>50</v>
      </c>
      <c r="E120" s="35" t="s">
        <v>595</v>
      </c>
    </row>
    <row r="121" spans="1:5" ht="63.75">
      <c r="A121" s="36" t="s">
        <v>52</v>
      </c>
      <c r="E121" s="37" t="s">
        <v>596</v>
      </c>
    </row>
    <row r="122" spans="1:5" ht="267.75">
      <c r="A122" t="s">
        <v>54</v>
      </c>
      <c r="E122" s="35" t="s">
        <v>597</v>
      </c>
    </row>
    <row r="123" spans="1:18" ht="12.75" customHeight="1">
      <c r="A123" s="6" t="s">
        <v>43</v>
      </c>
      <c r="B123" s="6"/>
      <c r="C123" s="40" t="s">
        <v>22</v>
      </c>
      <c r="D123" s="6"/>
      <c r="E123" s="27" t="s">
        <v>598</v>
      </c>
      <c r="F123" s="6"/>
      <c r="G123" s="6"/>
      <c r="H123" s="6"/>
      <c r="I123" s="41">
        <f>0+Q123</f>
      </c>
      <c r="O123">
        <f>0+R123</f>
      </c>
      <c r="Q123">
        <f>0+I124+I128+I132+I136+I140+I144+I148</f>
      </c>
      <c r="R123">
        <f>0+O124+O128+O132+O136+O140+O144+O148</f>
      </c>
    </row>
    <row r="124" spans="1:16" ht="12.75">
      <c r="A124" s="25" t="s">
        <v>45</v>
      </c>
      <c r="B124" s="29" t="s">
        <v>234</v>
      </c>
      <c r="C124" s="29" t="s">
        <v>599</v>
      </c>
      <c r="D124" s="25" t="s">
        <v>53</v>
      </c>
      <c r="E124" s="30" t="s">
        <v>600</v>
      </c>
      <c r="F124" s="31" t="s">
        <v>601</v>
      </c>
      <c r="G124" s="32">
        <v>1224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25.5">
      <c r="A125" s="34" t="s">
        <v>50</v>
      </c>
      <c r="E125" s="35" t="s">
        <v>602</v>
      </c>
    </row>
    <row r="126" spans="1:5" ht="25.5">
      <c r="A126" s="36" t="s">
        <v>52</v>
      </c>
      <c r="E126" s="37" t="s">
        <v>603</v>
      </c>
    </row>
    <row r="127" spans="1:5" ht="25.5">
      <c r="A127" t="s">
        <v>54</v>
      </c>
      <c r="E127" s="35" t="s">
        <v>604</v>
      </c>
    </row>
    <row r="128" spans="1:16" ht="12.75">
      <c r="A128" s="25" t="s">
        <v>45</v>
      </c>
      <c r="B128" s="29" t="s">
        <v>240</v>
      </c>
      <c r="C128" s="29" t="s">
        <v>605</v>
      </c>
      <c r="D128" s="25" t="s">
        <v>53</v>
      </c>
      <c r="E128" s="30" t="s">
        <v>606</v>
      </c>
      <c r="F128" s="31" t="s">
        <v>140</v>
      </c>
      <c r="G128" s="32">
        <v>69.43</v>
      </c>
      <c r="H128" s="33">
        <v>0</v>
      </c>
      <c r="I128" s="33">
        <f>ROUND(ROUND(H128,2)*ROUND(G128,3),2)</f>
      </c>
      <c r="O128">
        <f>(I128*21)/100</f>
      </c>
      <c r="P128" t="s">
        <v>23</v>
      </c>
    </row>
    <row r="129" spans="1:5" ht="12.75">
      <c r="A129" s="34" t="s">
        <v>50</v>
      </c>
      <c r="E129" s="35" t="s">
        <v>607</v>
      </c>
    </row>
    <row r="130" spans="1:5" ht="51">
      <c r="A130" s="36" t="s">
        <v>52</v>
      </c>
      <c r="E130" s="37" t="s">
        <v>608</v>
      </c>
    </row>
    <row r="131" spans="1:5" ht="382.5">
      <c r="A131" t="s">
        <v>54</v>
      </c>
      <c r="E131" s="35" t="s">
        <v>609</v>
      </c>
    </row>
    <row r="132" spans="1:16" ht="12.75">
      <c r="A132" s="25" t="s">
        <v>45</v>
      </c>
      <c r="B132" s="29" t="s">
        <v>246</v>
      </c>
      <c r="C132" s="29" t="s">
        <v>610</v>
      </c>
      <c r="D132" s="25" t="s">
        <v>53</v>
      </c>
      <c r="E132" s="30" t="s">
        <v>611</v>
      </c>
      <c r="F132" s="31" t="s">
        <v>87</v>
      </c>
      <c r="G132" s="32">
        <v>8.275</v>
      </c>
      <c r="H132" s="33">
        <v>0</v>
      </c>
      <c r="I132" s="33">
        <f>ROUND(ROUND(H132,2)*ROUND(G132,3),2)</f>
      </c>
      <c r="O132">
        <f>(I132*21)/100</f>
      </c>
      <c r="P132" t="s">
        <v>23</v>
      </c>
    </row>
    <row r="133" spans="1:5" ht="12.75">
      <c r="A133" s="34" t="s">
        <v>50</v>
      </c>
      <c r="E133" s="35" t="s">
        <v>612</v>
      </c>
    </row>
    <row r="134" spans="1:5" ht="25.5">
      <c r="A134" s="36" t="s">
        <v>52</v>
      </c>
      <c r="E134" s="37" t="s">
        <v>613</v>
      </c>
    </row>
    <row r="135" spans="1:5" ht="242.25">
      <c r="A135" t="s">
        <v>54</v>
      </c>
      <c r="E135" s="35" t="s">
        <v>614</v>
      </c>
    </row>
    <row r="136" spans="1:16" ht="12.75">
      <c r="A136" s="25" t="s">
        <v>45</v>
      </c>
      <c r="B136" s="29" t="s">
        <v>252</v>
      </c>
      <c r="C136" s="29" t="s">
        <v>615</v>
      </c>
      <c r="D136" s="25" t="s">
        <v>53</v>
      </c>
      <c r="E136" s="30" t="s">
        <v>616</v>
      </c>
      <c r="F136" s="31" t="s">
        <v>140</v>
      </c>
      <c r="G136" s="32">
        <v>381.926</v>
      </c>
      <c r="H136" s="33">
        <v>0</v>
      </c>
      <c r="I136" s="33">
        <f>ROUND(ROUND(H136,2)*ROUND(G136,3),2)</f>
      </c>
      <c r="O136">
        <f>(I136*21)/100</f>
      </c>
      <c r="P136" t="s">
        <v>23</v>
      </c>
    </row>
    <row r="137" spans="1:5" ht="12.75">
      <c r="A137" s="34" t="s">
        <v>50</v>
      </c>
      <c r="E137" s="35" t="s">
        <v>617</v>
      </c>
    </row>
    <row r="138" spans="1:5" ht="51">
      <c r="A138" s="36" t="s">
        <v>52</v>
      </c>
      <c r="E138" s="37" t="s">
        <v>618</v>
      </c>
    </row>
    <row r="139" spans="1:5" ht="369.75">
      <c r="A139" t="s">
        <v>54</v>
      </c>
      <c r="E139" s="35" t="s">
        <v>619</v>
      </c>
    </row>
    <row r="140" spans="1:16" ht="12.75">
      <c r="A140" s="25" t="s">
        <v>45</v>
      </c>
      <c r="B140" s="29" t="s">
        <v>258</v>
      </c>
      <c r="C140" s="29" t="s">
        <v>620</v>
      </c>
      <c r="D140" s="25" t="s">
        <v>53</v>
      </c>
      <c r="E140" s="30" t="s">
        <v>621</v>
      </c>
      <c r="F140" s="31" t="s">
        <v>87</v>
      </c>
      <c r="G140" s="32">
        <v>32.73</v>
      </c>
      <c r="H140" s="33">
        <v>0</v>
      </c>
      <c r="I140" s="33">
        <f>ROUND(ROUND(H140,2)*ROUND(G140,3),2)</f>
      </c>
      <c r="O140">
        <f>(I140*21)/100</f>
      </c>
      <c r="P140" t="s">
        <v>23</v>
      </c>
    </row>
    <row r="141" spans="1:5" ht="12.75">
      <c r="A141" s="34" t="s">
        <v>50</v>
      </c>
      <c r="E141" s="35" t="s">
        <v>622</v>
      </c>
    </row>
    <row r="142" spans="1:5" ht="51">
      <c r="A142" s="36" t="s">
        <v>52</v>
      </c>
      <c r="E142" s="37" t="s">
        <v>623</v>
      </c>
    </row>
    <row r="143" spans="1:5" ht="267.75">
      <c r="A143" t="s">
        <v>54</v>
      </c>
      <c r="E143" s="35" t="s">
        <v>597</v>
      </c>
    </row>
    <row r="144" spans="1:16" ht="12.75">
      <c r="A144" s="25" t="s">
        <v>45</v>
      </c>
      <c r="B144" s="29" t="s">
        <v>264</v>
      </c>
      <c r="C144" s="29" t="s">
        <v>624</v>
      </c>
      <c r="D144" s="25" t="s">
        <v>53</v>
      </c>
      <c r="E144" s="30" t="s">
        <v>625</v>
      </c>
      <c r="F144" s="31" t="s">
        <v>140</v>
      </c>
      <c r="G144" s="32">
        <v>45.059</v>
      </c>
      <c r="H144" s="33">
        <v>0</v>
      </c>
      <c r="I144" s="33">
        <f>ROUND(ROUND(H144,2)*ROUND(G144,3),2)</f>
      </c>
      <c r="O144">
        <f>(I144*21)/100</f>
      </c>
      <c r="P144" t="s">
        <v>23</v>
      </c>
    </row>
    <row r="145" spans="1:5" ht="12.75">
      <c r="A145" s="34" t="s">
        <v>50</v>
      </c>
      <c r="E145" s="35" t="s">
        <v>626</v>
      </c>
    </row>
    <row r="146" spans="1:5" ht="25.5">
      <c r="A146" s="36" t="s">
        <v>52</v>
      </c>
      <c r="E146" s="37" t="s">
        <v>627</v>
      </c>
    </row>
    <row r="147" spans="1:5" ht="369.75">
      <c r="A147" t="s">
        <v>54</v>
      </c>
      <c r="E147" s="35" t="s">
        <v>628</v>
      </c>
    </row>
    <row r="148" spans="1:16" ht="12.75">
      <c r="A148" s="25" t="s">
        <v>45</v>
      </c>
      <c r="B148" s="29" t="s">
        <v>270</v>
      </c>
      <c r="C148" s="29" t="s">
        <v>629</v>
      </c>
      <c r="D148" s="25" t="s">
        <v>53</v>
      </c>
      <c r="E148" s="30" t="s">
        <v>630</v>
      </c>
      <c r="F148" s="31" t="s">
        <v>87</v>
      </c>
      <c r="G148" s="32">
        <v>3.19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12.75">
      <c r="A149" s="34" t="s">
        <v>50</v>
      </c>
      <c r="E149" s="35" t="s">
        <v>631</v>
      </c>
    </row>
    <row r="150" spans="1:5" ht="25.5">
      <c r="A150" s="36" t="s">
        <v>52</v>
      </c>
      <c r="E150" s="37" t="s">
        <v>632</v>
      </c>
    </row>
    <row r="151" spans="1:5" ht="267.75">
      <c r="A151" t="s">
        <v>54</v>
      </c>
      <c r="E151" s="35" t="s">
        <v>633</v>
      </c>
    </row>
    <row r="152" spans="1:18" ht="12.75" customHeight="1">
      <c r="A152" s="6" t="s">
        <v>43</v>
      </c>
      <c r="B152" s="6"/>
      <c r="C152" s="40" t="s">
        <v>33</v>
      </c>
      <c r="D152" s="6"/>
      <c r="E152" s="27" t="s">
        <v>634</v>
      </c>
      <c r="F152" s="6"/>
      <c r="G152" s="6"/>
      <c r="H152" s="6"/>
      <c r="I152" s="41">
        <f>0+Q152</f>
      </c>
      <c r="O152">
        <f>0+R152</f>
      </c>
      <c r="Q152">
        <f>0+I153+I157+I161+I165+I169+I173+I177+I181+I185+I189+I193+I197+I201+I205+I209+I213+I217+I221</f>
      </c>
      <c r="R152">
        <f>0+O153+O157+O161+O165+O169+O173+O177+O181+O185+O189+O193+O197+O201+O205+O209+O213+O217+O221</f>
      </c>
    </row>
    <row r="153" spans="1:16" ht="12.75">
      <c r="A153" s="25" t="s">
        <v>45</v>
      </c>
      <c r="B153" s="29" t="s">
        <v>275</v>
      </c>
      <c r="C153" s="29" t="s">
        <v>635</v>
      </c>
      <c r="D153" s="25" t="s">
        <v>53</v>
      </c>
      <c r="E153" s="30" t="s">
        <v>636</v>
      </c>
      <c r="F153" s="31" t="s">
        <v>140</v>
      </c>
      <c r="G153" s="32">
        <v>27.45</v>
      </c>
      <c r="H153" s="33">
        <v>0</v>
      </c>
      <c r="I153" s="33">
        <f>ROUND(ROUND(H153,2)*ROUND(G153,3),2)</f>
      </c>
      <c r="O153">
        <f>(I153*21)/100</f>
      </c>
      <c r="P153" t="s">
        <v>23</v>
      </c>
    </row>
    <row r="154" spans="1:5" ht="12.75">
      <c r="A154" s="34" t="s">
        <v>50</v>
      </c>
      <c r="E154" s="35" t="s">
        <v>637</v>
      </c>
    </row>
    <row r="155" spans="1:5" ht="51">
      <c r="A155" s="36" t="s">
        <v>52</v>
      </c>
      <c r="E155" s="37" t="s">
        <v>638</v>
      </c>
    </row>
    <row r="156" spans="1:5" ht="369.75">
      <c r="A156" t="s">
        <v>54</v>
      </c>
      <c r="E156" s="35" t="s">
        <v>628</v>
      </c>
    </row>
    <row r="157" spans="1:16" ht="12.75">
      <c r="A157" s="25" t="s">
        <v>45</v>
      </c>
      <c r="B157" s="29" t="s">
        <v>280</v>
      </c>
      <c r="C157" s="29" t="s">
        <v>639</v>
      </c>
      <c r="D157" s="25" t="s">
        <v>53</v>
      </c>
      <c r="E157" s="30" t="s">
        <v>640</v>
      </c>
      <c r="F157" s="31" t="s">
        <v>87</v>
      </c>
      <c r="G157" s="32">
        <v>4.05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12.75">
      <c r="A158" s="34" t="s">
        <v>50</v>
      </c>
      <c r="E158" s="35" t="s">
        <v>641</v>
      </c>
    </row>
    <row r="159" spans="1:5" ht="51">
      <c r="A159" s="36" t="s">
        <v>52</v>
      </c>
      <c r="E159" s="37" t="s">
        <v>642</v>
      </c>
    </row>
    <row r="160" spans="1:5" ht="267.75">
      <c r="A160" t="s">
        <v>54</v>
      </c>
      <c r="E160" s="35" t="s">
        <v>633</v>
      </c>
    </row>
    <row r="161" spans="1:16" ht="12.75">
      <c r="A161" s="25" t="s">
        <v>45</v>
      </c>
      <c r="B161" s="29" t="s">
        <v>284</v>
      </c>
      <c r="C161" s="29" t="s">
        <v>643</v>
      </c>
      <c r="D161" s="25" t="s">
        <v>53</v>
      </c>
      <c r="E161" s="30" t="s">
        <v>644</v>
      </c>
      <c r="F161" s="31" t="s">
        <v>140</v>
      </c>
      <c r="G161" s="32">
        <v>207.412</v>
      </c>
      <c r="H161" s="33">
        <v>0</v>
      </c>
      <c r="I161" s="33">
        <f>ROUND(ROUND(H161,2)*ROUND(G161,3),2)</f>
      </c>
      <c r="O161">
        <f>(I161*21)/100</f>
      </c>
      <c r="P161" t="s">
        <v>23</v>
      </c>
    </row>
    <row r="162" spans="1:5" ht="12.75">
      <c r="A162" s="34" t="s">
        <v>50</v>
      </c>
      <c r="E162" s="35" t="s">
        <v>645</v>
      </c>
    </row>
    <row r="163" spans="1:5" ht="25.5">
      <c r="A163" s="36" t="s">
        <v>52</v>
      </c>
      <c r="E163" s="37" t="s">
        <v>646</v>
      </c>
    </row>
    <row r="164" spans="1:5" ht="369.75">
      <c r="A164" t="s">
        <v>54</v>
      </c>
      <c r="E164" s="35" t="s">
        <v>647</v>
      </c>
    </row>
    <row r="165" spans="1:16" ht="12.75">
      <c r="A165" s="25" t="s">
        <v>45</v>
      </c>
      <c r="B165" s="29" t="s">
        <v>290</v>
      </c>
      <c r="C165" s="29" t="s">
        <v>648</v>
      </c>
      <c r="D165" s="25" t="s">
        <v>53</v>
      </c>
      <c r="E165" s="30" t="s">
        <v>649</v>
      </c>
      <c r="F165" s="31" t="s">
        <v>87</v>
      </c>
      <c r="G165" s="32">
        <v>63.72</v>
      </c>
      <c r="H165" s="33">
        <v>0</v>
      </c>
      <c r="I165" s="33">
        <f>ROUND(ROUND(H165,2)*ROUND(G165,3),2)</f>
      </c>
      <c r="O165">
        <f>(I165*21)/100</f>
      </c>
      <c r="P165" t="s">
        <v>23</v>
      </c>
    </row>
    <row r="166" spans="1:5" ht="12.75">
      <c r="A166" s="34" t="s">
        <v>50</v>
      </c>
      <c r="E166" s="35" t="s">
        <v>650</v>
      </c>
    </row>
    <row r="167" spans="1:5" ht="25.5">
      <c r="A167" s="36" t="s">
        <v>52</v>
      </c>
      <c r="E167" s="37" t="s">
        <v>651</v>
      </c>
    </row>
    <row r="168" spans="1:5" ht="267.75">
      <c r="A168" t="s">
        <v>54</v>
      </c>
      <c r="E168" s="35" t="s">
        <v>652</v>
      </c>
    </row>
    <row r="169" spans="1:16" ht="12.75">
      <c r="A169" s="25" t="s">
        <v>45</v>
      </c>
      <c r="B169" s="29" t="s">
        <v>296</v>
      </c>
      <c r="C169" s="29" t="s">
        <v>653</v>
      </c>
      <c r="D169" s="25" t="s">
        <v>53</v>
      </c>
      <c r="E169" s="30" t="s">
        <v>654</v>
      </c>
      <c r="F169" s="31" t="s">
        <v>87</v>
      </c>
      <c r="G169" s="32">
        <v>97.04</v>
      </c>
      <c r="H169" s="33">
        <v>0</v>
      </c>
      <c r="I169" s="33">
        <f>ROUND(ROUND(H169,2)*ROUND(G169,3),2)</f>
      </c>
      <c r="O169">
        <f>(I169*21)/100</f>
      </c>
      <c r="P169" t="s">
        <v>23</v>
      </c>
    </row>
    <row r="170" spans="1:5" ht="25.5">
      <c r="A170" s="34" t="s">
        <v>50</v>
      </c>
      <c r="E170" s="35" t="s">
        <v>655</v>
      </c>
    </row>
    <row r="171" spans="1:5" ht="25.5">
      <c r="A171" s="36" t="s">
        <v>52</v>
      </c>
      <c r="E171" s="37" t="s">
        <v>656</v>
      </c>
    </row>
    <row r="172" spans="1:5" ht="293.25">
      <c r="A172" t="s">
        <v>54</v>
      </c>
      <c r="E172" s="35" t="s">
        <v>657</v>
      </c>
    </row>
    <row r="173" spans="1:16" ht="12.75">
      <c r="A173" s="25" t="s">
        <v>45</v>
      </c>
      <c r="B173" s="29" t="s">
        <v>302</v>
      </c>
      <c r="C173" s="29" t="s">
        <v>658</v>
      </c>
      <c r="D173" s="25" t="s">
        <v>53</v>
      </c>
      <c r="E173" s="30" t="s">
        <v>659</v>
      </c>
      <c r="F173" s="31" t="s">
        <v>60</v>
      </c>
      <c r="G173" s="32">
        <v>4</v>
      </c>
      <c r="H173" s="33">
        <v>0</v>
      </c>
      <c r="I173" s="33">
        <f>ROUND(ROUND(H173,2)*ROUND(G173,3),2)</f>
      </c>
      <c r="O173">
        <f>(I173*21)/100</f>
      </c>
      <c r="P173" t="s">
        <v>23</v>
      </c>
    </row>
    <row r="174" spans="1:5" ht="51">
      <c r="A174" s="34" t="s">
        <v>50</v>
      </c>
      <c r="E174" s="35" t="s">
        <v>660</v>
      </c>
    </row>
    <row r="175" spans="1:5" ht="12.75">
      <c r="A175" s="36" t="s">
        <v>52</v>
      </c>
      <c r="E175" s="37" t="s">
        <v>661</v>
      </c>
    </row>
    <row r="176" spans="1:5" ht="229.5">
      <c r="A176" t="s">
        <v>54</v>
      </c>
      <c r="E176" s="35" t="s">
        <v>662</v>
      </c>
    </row>
    <row r="177" spans="1:16" ht="12.75">
      <c r="A177" s="25" t="s">
        <v>45</v>
      </c>
      <c r="B177" s="29" t="s">
        <v>308</v>
      </c>
      <c r="C177" s="29" t="s">
        <v>663</v>
      </c>
      <c r="D177" s="25" t="s">
        <v>53</v>
      </c>
      <c r="E177" s="30" t="s">
        <v>664</v>
      </c>
      <c r="F177" s="31" t="s">
        <v>60</v>
      </c>
      <c r="G177" s="32">
        <v>2</v>
      </c>
      <c r="H177" s="33">
        <v>0</v>
      </c>
      <c r="I177" s="33">
        <f>ROUND(ROUND(H177,2)*ROUND(G177,3),2)</f>
      </c>
      <c r="O177">
        <f>(I177*21)/100</f>
      </c>
      <c r="P177" t="s">
        <v>23</v>
      </c>
    </row>
    <row r="178" spans="1:5" ht="25.5">
      <c r="A178" s="34" t="s">
        <v>50</v>
      </c>
      <c r="E178" s="35" t="s">
        <v>665</v>
      </c>
    </row>
    <row r="179" spans="1:5" ht="12.75">
      <c r="A179" s="36" t="s">
        <v>52</v>
      </c>
      <c r="E179" s="37" t="s">
        <v>666</v>
      </c>
    </row>
    <row r="180" spans="1:5" ht="229.5">
      <c r="A180" t="s">
        <v>54</v>
      </c>
      <c r="E180" s="35" t="s">
        <v>662</v>
      </c>
    </row>
    <row r="181" spans="1:16" ht="12.75">
      <c r="A181" s="25" t="s">
        <v>45</v>
      </c>
      <c r="B181" s="29" t="s">
        <v>667</v>
      </c>
      <c r="C181" s="29" t="s">
        <v>668</v>
      </c>
      <c r="D181" s="25" t="s">
        <v>53</v>
      </c>
      <c r="E181" s="30" t="s">
        <v>669</v>
      </c>
      <c r="F181" s="31" t="s">
        <v>140</v>
      </c>
      <c r="G181" s="32">
        <v>5.184</v>
      </c>
      <c r="H181" s="33">
        <v>0</v>
      </c>
      <c r="I181" s="33">
        <f>ROUND(ROUND(H181,2)*ROUND(G181,3),2)</f>
      </c>
      <c r="O181">
        <f>(I181*21)/100</f>
      </c>
      <c r="P181" t="s">
        <v>23</v>
      </c>
    </row>
    <row r="182" spans="1:5" ht="12.75">
      <c r="A182" s="34" t="s">
        <v>50</v>
      </c>
      <c r="E182" s="35" t="s">
        <v>670</v>
      </c>
    </row>
    <row r="183" spans="1:5" ht="25.5">
      <c r="A183" s="36" t="s">
        <v>52</v>
      </c>
      <c r="E183" s="37" t="s">
        <v>671</v>
      </c>
    </row>
    <row r="184" spans="1:5" ht="229.5">
      <c r="A184" t="s">
        <v>54</v>
      </c>
      <c r="E184" s="35" t="s">
        <v>672</v>
      </c>
    </row>
    <row r="185" spans="1:16" ht="12.75">
      <c r="A185" s="25" t="s">
        <v>45</v>
      </c>
      <c r="B185" s="29" t="s">
        <v>673</v>
      </c>
      <c r="C185" s="29" t="s">
        <v>674</v>
      </c>
      <c r="D185" s="25" t="s">
        <v>53</v>
      </c>
      <c r="E185" s="30" t="s">
        <v>675</v>
      </c>
      <c r="F185" s="31" t="s">
        <v>140</v>
      </c>
      <c r="G185" s="32">
        <v>38.33</v>
      </c>
      <c r="H185" s="33">
        <v>0</v>
      </c>
      <c r="I185" s="33">
        <f>ROUND(ROUND(H185,2)*ROUND(G185,3),2)</f>
      </c>
      <c r="O185">
        <f>(I185*21)/100</f>
      </c>
      <c r="P185" t="s">
        <v>23</v>
      </c>
    </row>
    <row r="186" spans="1:5" ht="25.5">
      <c r="A186" s="34" t="s">
        <v>50</v>
      </c>
      <c r="E186" s="35" t="s">
        <v>676</v>
      </c>
    </row>
    <row r="187" spans="1:5" ht="89.25">
      <c r="A187" s="36" t="s">
        <v>52</v>
      </c>
      <c r="E187" s="37" t="s">
        <v>677</v>
      </c>
    </row>
    <row r="188" spans="1:5" ht="369.75">
      <c r="A188" t="s">
        <v>54</v>
      </c>
      <c r="E188" s="35" t="s">
        <v>619</v>
      </c>
    </row>
    <row r="189" spans="1:16" ht="12.75">
      <c r="A189" s="25" t="s">
        <v>45</v>
      </c>
      <c r="B189" s="29" t="s">
        <v>678</v>
      </c>
      <c r="C189" s="29" t="s">
        <v>679</v>
      </c>
      <c r="D189" s="25" t="s">
        <v>53</v>
      </c>
      <c r="E189" s="30" t="s">
        <v>680</v>
      </c>
      <c r="F189" s="31" t="s">
        <v>140</v>
      </c>
      <c r="G189" s="32">
        <v>30.626</v>
      </c>
      <c r="H189" s="33">
        <v>0</v>
      </c>
      <c r="I189" s="33">
        <f>ROUND(ROUND(H189,2)*ROUND(G189,3),2)</f>
      </c>
      <c r="O189">
        <f>(I189*21)/100</f>
      </c>
      <c r="P189" t="s">
        <v>23</v>
      </c>
    </row>
    <row r="190" spans="1:5" ht="12.75">
      <c r="A190" s="34" t="s">
        <v>50</v>
      </c>
      <c r="E190" s="35" t="s">
        <v>681</v>
      </c>
    </row>
    <row r="191" spans="1:5" ht="25.5">
      <c r="A191" s="36" t="s">
        <v>52</v>
      </c>
      <c r="E191" s="37" t="s">
        <v>682</v>
      </c>
    </row>
    <row r="192" spans="1:5" ht="369.75">
      <c r="A192" t="s">
        <v>54</v>
      </c>
      <c r="E192" s="35" t="s">
        <v>647</v>
      </c>
    </row>
    <row r="193" spans="1:16" ht="12.75">
      <c r="A193" s="25" t="s">
        <v>45</v>
      </c>
      <c r="B193" s="29" t="s">
        <v>683</v>
      </c>
      <c r="C193" s="29" t="s">
        <v>684</v>
      </c>
      <c r="D193" s="25" t="s">
        <v>53</v>
      </c>
      <c r="E193" s="30" t="s">
        <v>685</v>
      </c>
      <c r="F193" s="31" t="s">
        <v>140</v>
      </c>
      <c r="G193" s="32">
        <v>4.423</v>
      </c>
      <c r="H193" s="33">
        <v>0</v>
      </c>
      <c r="I193" s="33">
        <f>ROUND(ROUND(H193,2)*ROUND(G193,3),2)</f>
      </c>
      <c r="O193">
        <f>(I193*21)/100</f>
      </c>
      <c r="P193" t="s">
        <v>23</v>
      </c>
    </row>
    <row r="194" spans="1:5" ht="12.75">
      <c r="A194" s="34" t="s">
        <v>50</v>
      </c>
      <c r="E194" s="35" t="s">
        <v>686</v>
      </c>
    </row>
    <row r="195" spans="1:5" ht="25.5">
      <c r="A195" s="36" t="s">
        <v>52</v>
      </c>
      <c r="E195" s="37" t="s">
        <v>687</v>
      </c>
    </row>
    <row r="196" spans="1:5" ht="369.75">
      <c r="A196" t="s">
        <v>54</v>
      </c>
      <c r="E196" s="35" t="s">
        <v>619</v>
      </c>
    </row>
    <row r="197" spans="1:16" ht="12.75">
      <c r="A197" s="25" t="s">
        <v>45</v>
      </c>
      <c r="B197" s="29" t="s">
        <v>688</v>
      </c>
      <c r="C197" s="29" t="s">
        <v>689</v>
      </c>
      <c r="D197" s="25" t="s">
        <v>53</v>
      </c>
      <c r="E197" s="30" t="s">
        <v>690</v>
      </c>
      <c r="F197" s="31" t="s">
        <v>140</v>
      </c>
      <c r="G197" s="32">
        <v>26.68</v>
      </c>
      <c r="H197" s="33">
        <v>0</v>
      </c>
      <c r="I197" s="33">
        <f>ROUND(ROUND(H197,2)*ROUND(G197,3),2)</f>
      </c>
      <c r="O197">
        <f>(I197*21)/100</f>
      </c>
      <c r="P197" t="s">
        <v>23</v>
      </c>
    </row>
    <row r="198" spans="1:5" ht="12.75">
      <c r="A198" s="34" t="s">
        <v>50</v>
      </c>
      <c r="E198" s="35" t="s">
        <v>691</v>
      </c>
    </row>
    <row r="199" spans="1:5" ht="63.75">
      <c r="A199" s="36" t="s">
        <v>52</v>
      </c>
      <c r="E199" s="37" t="s">
        <v>692</v>
      </c>
    </row>
    <row r="200" spans="1:5" ht="38.25">
      <c r="A200" t="s">
        <v>54</v>
      </c>
      <c r="E200" s="35" t="s">
        <v>693</v>
      </c>
    </row>
    <row r="201" spans="1:16" ht="12.75">
      <c r="A201" s="25" t="s">
        <v>45</v>
      </c>
      <c r="B201" s="29" t="s">
        <v>694</v>
      </c>
      <c r="C201" s="29" t="s">
        <v>695</v>
      </c>
      <c r="D201" s="25" t="s">
        <v>485</v>
      </c>
      <c r="E201" s="30" t="s">
        <v>696</v>
      </c>
      <c r="F201" s="31" t="s">
        <v>140</v>
      </c>
      <c r="G201" s="32">
        <v>163.45</v>
      </c>
      <c r="H201" s="33">
        <v>0</v>
      </c>
      <c r="I201" s="33">
        <f>ROUND(ROUND(H201,2)*ROUND(G201,3),2)</f>
      </c>
      <c r="O201">
        <f>(I201*21)/100</f>
      </c>
      <c r="P201" t="s">
        <v>23</v>
      </c>
    </row>
    <row r="202" spans="1:5" ht="12.75">
      <c r="A202" s="34" t="s">
        <v>50</v>
      </c>
      <c r="E202" s="35" t="s">
        <v>697</v>
      </c>
    </row>
    <row r="203" spans="1:5" ht="25.5">
      <c r="A203" s="36" t="s">
        <v>52</v>
      </c>
      <c r="E203" s="37" t="s">
        <v>698</v>
      </c>
    </row>
    <row r="204" spans="1:5" ht="38.25">
      <c r="A204" t="s">
        <v>54</v>
      </c>
      <c r="E204" s="35" t="s">
        <v>693</v>
      </c>
    </row>
    <row r="205" spans="1:16" ht="12.75">
      <c r="A205" s="25" t="s">
        <v>45</v>
      </c>
      <c r="B205" s="29" t="s">
        <v>699</v>
      </c>
      <c r="C205" s="29" t="s">
        <v>695</v>
      </c>
      <c r="D205" s="25" t="s">
        <v>700</v>
      </c>
      <c r="E205" s="30" t="s">
        <v>696</v>
      </c>
      <c r="F205" s="31" t="s">
        <v>140</v>
      </c>
      <c r="G205" s="32">
        <v>26.672</v>
      </c>
      <c r="H205" s="33">
        <v>0</v>
      </c>
      <c r="I205" s="33">
        <f>ROUND(ROUND(H205,2)*ROUND(G205,3),2)</f>
      </c>
      <c r="O205">
        <f>(I205*21)/100</f>
      </c>
      <c r="P205" t="s">
        <v>23</v>
      </c>
    </row>
    <row r="206" spans="1:5" ht="12.75">
      <c r="A206" s="34" t="s">
        <v>50</v>
      </c>
      <c r="E206" s="35" t="s">
        <v>701</v>
      </c>
    </row>
    <row r="207" spans="1:5" ht="25.5">
      <c r="A207" s="36" t="s">
        <v>52</v>
      </c>
      <c r="E207" s="37" t="s">
        <v>702</v>
      </c>
    </row>
    <row r="208" spans="1:5" ht="38.25">
      <c r="A208" t="s">
        <v>54</v>
      </c>
      <c r="E208" s="35" t="s">
        <v>693</v>
      </c>
    </row>
    <row r="209" spans="1:16" ht="12.75">
      <c r="A209" s="25" t="s">
        <v>45</v>
      </c>
      <c r="B209" s="29" t="s">
        <v>703</v>
      </c>
      <c r="C209" s="29" t="s">
        <v>695</v>
      </c>
      <c r="D209" s="25" t="s">
        <v>704</v>
      </c>
      <c r="E209" s="30" t="s">
        <v>696</v>
      </c>
      <c r="F209" s="31" t="s">
        <v>140</v>
      </c>
      <c r="G209" s="32">
        <v>132.44</v>
      </c>
      <c r="H209" s="33">
        <v>0</v>
      </c>
      <c r="I209" s="33">
        <f>ROUND(ROUND(H209,2)*ROUND(G209,3),2)</f>
      </c>
      <c r="O209">
        <f>(I209*21)/100</f>
      </c>
      <c r="P209" t="s">
        <v>23</v>
      </c>
    </row>
    <row r="210" spans="1:5" ht="12.75">
      <c r="A210" s="34" t="s">
        <v>50</v>
      </c>
      <c r="E210" s="35" t="s">
        <v>705</v>
      </c>
    </row>
    <row r="211" spans="1:5" ht="25.5">
      <c r="A211" s="36" t="s">
        <v>52</v>
      </c>
      <c r="E211" s="37" t="s">
        <v>706</v>
      </c>
    </row>
    <row r="212" spans="1:5" ht="38.25">
      <c r="A212" t="s">
        <v>54</v>
      </c>
      <c r="E212" s="35" t="s">
        <v>693</v>
      </c>
    </row>
    <row r="213" spans="1:16" ht="12.75">
      <c r="A213" s="25" t="s">
        <v>45</v>
      </c>
      <c r="B213" s="29" t="s">
        <v>707</v>
      </c>
      <c r="C213" s="29" t="s">
        <v>695</v>
      </c>
      <c r="D213" s="25" t="s">
        <v>708</v>
      </c>
      <c r="E213" s="30" t="s">
        <v>696</v>
      </c>
      <c r="F213" s="31" t="s">
        <v>140</v>
      </c>
      <c r="G213" s="32">
        <v>342.36</v>
      </c>
      <c r="H213" s="33">
        <v>0</v>
      </c>
      <c r="I213" s="33">
        <f>ROUND(ROUND(H213,2)*ROUND(G213,3),2)</f>
      </c>
      <c r="O213">
        <f>(I213*21)/100</f>
      </c>
      <c r="P213" t="s">
        <v>23</v>
      </c>
    </row>
    <row r="214" spans="1:5" ht="12.75">
      <c r="A214" s="34" t="s">
        <v>50</v>
      </c>
      <c r="E214" s="35" t="s">
        <v>709</v>
      </c>
    </row>
    <row r="215" spans="1:5" ht="25.5">
      <c r="A215" s="36" t="s">
        <v>52</v>
      </c>
      <c r="E215" s="37" t="s">
        <v>710</v>
      </c>
    </row>
    <row r="216" spans="1:5" ht="38.25">
      <c r="A216" t="s">
        <v>54</v>
      </c>
      <c r="E216" s="35" t="s">
        <v>693</v>
      </c>
    </row>
    <row r="217" spans="1:16" ht="12.75">
      <c r="A217" s="25" t="s">
        <v>45</v>
      </c>
      <c r="B217" s="29" t="s">
        <v>711</v>
      </c>
      <c r="C217" s="29" t="s">
        <v>712</v>
      </c>
      <c r="D217" s="25" t="s">
        <v>53</v>
      </c>
      <c r="E217" s="30" t="s">
        <v>713</v>
      </c>
      <c r="F217" s="31" t="s">
        <v>140</v>
      </c>
      <c r="G217" s="32">
        <v>29.91</v>
      </c>
      <c r="H217" s="33">
        <v>0</v>
      </c>
      <c r="I217" s="33">
        <f>ROUND(ROUND(H217,2)*ROUND(G217,3),2)</f>
      </c>
      <c r="O217">
        <f>(I217*21)/100</f>
      </c>
      <c r="P217" t="s">
        <v>23</v>
      </c>
    </row>
    <row r="218" spans="1:5" ht="12.75">
      <c r="A218" s="34" t="s">
        <v>50</v>
      </c>
      <c r="E218" s="35" t="s">
        <v>714</v>
      </c>
    </row>
    <row r="219" spans="1:5" ht="51">
      <c r="A219" s="36" t="s">
        <v>52</v>
      </c>
      <c r="E219" s="37" t="s">
        <v>715</v>
      </c>
    </row>
    <row r="220" spans="1:5" ht="38.25">
      <c r="A220" t="s">
        <v>54</v>
      </c>
      <c r="E220" s="35" t="s">
        <v>716</v>
      </c>
    </row>
    <row r="221" spans="1:16" ht="12.75">
      <c r="A221" s="25" t="s">
        <v>45</v>
      </c>
      <c r="B221" s="29" t="s">
        <v>717</v>
      </c>
      <c r="C221" s="29" t="s">
        <v>718</v>
      </c>
      <c r="D221" s="25" t="s">
        <v>53</v>
      </c>
      <c r="E221" s="30" t="s">
        <v>719</v>
      </c>
      <c r="F221" s="31" t="s">
        <v>140</v>
      </c>
      <c r="G221" s="32">
        <v>48.824</v>
      </c>
      <c r="H221" s="33">
        <v>0</v>
      </c>
      <c r="I221" s="33">
        <f>ROUND(ROUND(H221,2)*ROUND(G221,3),2)</f>
      </c>
      <c r="O221">
        <f>(I221*21)/100</f>
      </c>
      <c r="P221" t="s">
        <v>23</v>
      </c>
    </row>
    <row r="222" spans="1:5" ht="12.75">
      <c r="A222" s="34" t="s">
        <v>50</v>
      </c>
      <c r="E222" s="35" t="s">
        <v>720</v>
      </c>
    </row>
    <row r="223" spans="1:5" ht="25.5">
      <c r="A223" s="36" t="s">
        <v>52</v>
      </c>
      <c r="E223" s="37" t="s">
        <v>721</v>
      </c>
    </row>
    <row r="224" spans="1:5" ht="102">
      <c r="A224" t="s">
        <v>54</v>
      </c>
      <c r="E224" s="35" t="s">
        <v>722</v>
      </c>
    </row>
    <row r="225" spans="1:18" ht="12.75" customHeight="1">
      <c r="A225" s="6" t="s">
        <v>43</v>
      </c>
      <c r="B225" s="6"/>
      <c r="C225" s="40" t="s">
        <v>35</v>
      </c>
      <c r="D225" s="6"/>
      <c r="E225" s="27" t="s">
        <v>321</v>
      </c>
      <c r="F225" s="6"/>
      <c r="G225" s="6"/>
      <c r="H225" s="6"/>
      <c r="I225" s="41">
        <f>0+Q225</f>
      </c>
      <c r="O225">
        <f>0+R225</f>
      </c>
      <c r="Q225">
        <f>0+I226+I230+I234+I238+I242</f>
      </c>
      <c r="R225">
        <f>0+O226+O230+O234+O238+O242</f>
      </c>
    </row>
    <row r="226" spans="1:16" ht="12.75">
      <c r="A226" s="25" t="s">
        <v>45</v>
      </c>
      <c r="B226" s="29" t="s">
        <v>723</v>
      </c>
      <c r="C226" s="29" t="s">
        <v>341</v>
      </c>
      <c r="D226" s="25" t="s">
        <v>53</v>
      </c>
      <c r="E226" s="30" t="s">
        <v>342</v>
      </c>
      <c r="F226" s="31" t="s">
        <v>117</v>
      </c>
      <c r="G226" s="32">
        <v>779.25</v>
      </c>
      <c r="H226" s="33">
        <v>0</v>
      </c>
      <c r="I226" s="33">
        <f>ROUND(ROUND(H226,2)*ROUND(G226,3),2)</f>
      </c>
      <c r="O226">
        <f>(I226*21)/100</f>
      </c>
      <c r="P226" t="s">
        <v>23</v>
      </c>
    </row>
    <row r="227" spans="1:5" ht="12.75">
      <c r="A227" s="34" t="s">
        <v>50</v>
      </c>
      <c r="E227" s="35" t="s">
        <v>343</v>
      </c>
    </row>
    <row r="228" spans="1:5" ht="25.5">
      <c r="A228" s="36" t="s">
        <v>52</v>
      </c>
      <c r="E228" s="37" t="s">
        <v>724</v>
      </c>
    </row>
    <row r="229" spans="1:5" ht="51">
      <c r="A229" t="s">
        <v>54</v>
      </c>
      <c r="E229" s="35" t="s">
        <v>340</v>
      </c>
    </row>
    <row r="230" spans="1:16" ht="12.75">
      <c r="A230" s="25" t="s">
        <v>45</v>
      </c>
      <c r="B230" s="29" t="s">
        <v>725</v>
      </c>
      <c r="C230" s="29" t="s">
        <v>345</v>
      </c>
      <c r="D230" s="25" t="s">
        <v>53</v>
      </c>
      <c r="E230" s="30" t="s">
        <v>346</v>
      </c>
      <c r="F230" s="31" t="s">
        <v>117</v>
      </c>
      <c r="G230" s="32">
        <v>389.625</v>
      </c>
      <c r="H230" s="33">
        <v>0</v>
      </c>
      <c r="I230" s="33">
        <f>ROUND(ROUND(H230,2)*ROUND(G230,3),2)</f>
      </c>
      <c r="O230">
        <f>(I230*21)/100</f>
      </c>
      <c r="P230" t="s">
        <v>23</v>
      </c>
    </row>
    <row r="231" spans="1:5" ht="12.75">
      <c r="A231" s="34" t="s">
        <v>50</v>
      </c>
      <c r="E231" s="35" t="s">
        <v>726</v>
      </c>
    </row>
    <row r="232" spans="1:5" ht="25.5">
      <c r="A232" s="36" t="s">
        <v>52</v>
      </c>
      <c r="E232" s="37" t="s">
        <v>727</v>
      </c>
    </row>
    <row r="233" spans="1:5" ht="140.25">
      <c r="A233" t="s">
        <v>54</v>
      </c>
      <c r="E233" s="35" t="s">
        <v>348</v>
      </c>
    </row>
    <row r="234" spans="1:16" ht="12.75">
      <c r="A234" s="25" t="s">
        <v>45</v>
      </c>
      <c r="B234" s="29" t="s">
        <v>728</v>
      </c>
      <c r="C234" s="29" t="s">
        <v>729</v>
      </c>
      <c r="D234" s="25" t="s">
        <v>53</v>
      </c>
      <c r="E234" s="30" t="s">
        <v>730</v>
      </c>
      <c r="F234" s="31" t="s">
        <v>117</v>
      </c>
      <c r="G234" s="32">
        <v>389.625</v>
      </c>
      <c r="H234" s="33">
        <v>0</v>
      </c>
      <c r="I234" s="33">
        <f>ROUND(ROUND(H234,2)*ROUND(G234,3),2)</f>
      </c>
      <c r="O234">
        <f>(I234*21)/100</f>
      </c>
      <c r="P234" t="s">
        <v>23</v>
      </c>
    </row>
    <row r="235" spans="1:5" ht="12.75">
      <c r="A235" s="34" t="s">
        <v>50</v>
      </c>
      <c r="E235" s="35" t="s">
        <v>731</v>
      </c>
    </row>
    <row r="236" spans="1:5" ht="25.5">
      <c r="A236" s="36" t="s">
        <v>52</v>
      </c>
      <c r="E236" s="37" t="s">
        <v>727</v>
      </c>
    </row>
    <row r="237" spans="1:5" ht="140.25">
      <c r="A237" t="s">
        <v>54</v>
      </c>
      <c r="E237" s="35" t="s">
        <v>348</v>
      </c>
    </row>
    <row r="238" spans="1:16" ht="12.75">
      <c r="A238" s="25" t="s">
        <v>45</v>
      </c>
      <c r="B238" s="29" t="s">
        <v>732</v>
      </c>
      <c r="C238" s="29" t="s">
        <v>733</v>
      </c>
      <c r="D238" s="25" t="s">
        <v>53</v>
      </c>
      <c r="E238" s="30" t="s">
        <v>734</v>
      </c>
      <c r="F238" s="31" t="s">
        <v>117</v>
      </c>
      <c r="G238" s="32">
        <v>389.625</v>
      </c>
      <c r="H238" s="33">
        <v>0</v>
      </c>
      <c r="I238" s="33">
        <f>ROUND(ROUND(H238,2)*ROUND(G238,3),2)</f>
      </c>
      <c r="O238">
        <f>(I238*21)/100</f>
      </c>
      <c r="P238" t="s">
        <v>23</v>
      </c>
    </row>
    <row r="239" spans="1:5" ht="12.75">
      <c r="A239" s="34" t="s">
        <v>50</v>
      </c>
      <c r="E239" s="35" t="s">
        <v>735</v>
      </c>
    </row>
    <row r="240" spans="1:5" ht="25.5">
      <c r="A240" s="36" t="s">
        <v>52</v>
      </c>
      <c r="E240" s="37" t="s">
        <v>727</v>
      </c>
    </row>
    <row r="241" spans="1:5" ht="140.25">
      <c r="A241" t="s">
        <v>54</v>
      </c>
      <c r="E241" s="35" t="s">
        <v>353</v>
      </c>
    </row>
    <row r="242" spans="1:16" ht="12.75">
      <c r="A242" s="25" t="s">
        <v>45</v>
      </c>
      <c r="B242" s="29" t="s">
        <v>736</v>
      </c>
      <c r="C242" s="29" t="s">
        <v>737</v>
      </c>
      <c r="D242" s="25" t="s">
        <v>53</v>
      </c>
      <c r="E242" s="30" t="s">
        <v>738</v>
      </c>
      <c r="F242" s="31" t="s">
        <v>117</v>
      </c>
      <c r="G242" s="32">
        <v>389.625</v>
      </c>
      <c r="H242" s="33">
        <v>0</v>
      </c>
      <c r="I242" s="33">
        <f>ROUND(ROUND(H242,2)*ROUND(G242,3),2)</f>
      </c>
      <c r="O242">
        <f>(I242*21)/100</f>
      </c>
      <c r="P242" t="s">
        <v>23</v>
      </c>
    </row>
    <row r="243" spans="1:5" ht="12.75">
      <c r="A243" s="34" t="s">
        <v>50</v>
      </c>
      <c r="E243" s="35" t="s">
        <v>739</v>
      </c>
    </row>
    <row r="244" spans="1:5" ht="25.5">
      <c r="A244" s="36" t="s">
        <v>52</v>
      </c>
      <c r="E244" s="37" t="s">
        <v>727</v>
      </c>
    </row>
    <row r="245" spans="1:5" ht="25.5">
      <c r="A245" t="s">
        <v>54</v>
      </c>
      <c r="E245" s="35" t="s">
        <v>740</v>
      </c>
    </row>
    <row r="246" spans="1:18" ht="12.75" customHeight="1">
      <c r="A246" s="6" t="s">
        <v>43</v>
      </c>
      <c r="B246" s="6"/>
      <c r="C246" s="40" t="s">
        <v>73</v>
      </c>
      <c r="D246" s="6"/>
      <c r="E246" s="27" t="s">
        <v>741</v>
      </c>
      <c r="F246" s="6"/>
      <c r="G246" s="6"/>
      <c r="H246" s="6"/>
      <c r="I246" s="41">
        <f>0+Q246</f>
      </c>
      <c r="O246">
        <f>0+R246</f>
      </c>
      <c r="Q246">
        <f>0+I247+I251+I255+I259+I263+I267+I271+I275</f>
      </c>
      <c r="R246">
        <f>0+O247+O251+O255+O259+O263+O267+O271+O275</f>
      </c>
    </row>
    <row r="247" spans="1:16" ht="25.5">
      <c r="A247" s="25" t="s">
        <v>45</v>
      </c>
      <c r="B247" s="29" t="s">
        <v>742</v>
      </c>
      <c r="C247" s="29" t="s">
        <v>743</v>
      </c>
      <c r="D247" s="25" t="s">
        <v>53</v>
      </c>
      <c r="E247" s="30" t="s">
        <v>744</v>
      </c>
      <c r="F247" s="31" t="s">
        <v>117</v>
      </c>
      <c r="G247" s="32">
        <v>80.32</v>
      </c>
      <c r="H247" s="33">
        <v>0</v>
      </c>
      <c r="I247" s="33">
        <f>ROUND(ROUND(H247,2)*ROUND(G247,3),2)</f>
      </c>
      <c r="O247">
        <f>(I247*21)/100</f>
      </c>
      <c r="P247" t="s">
        <v>23</v>
      </c>
    </row>
    <row r="248" spans="1:5" ht="12.75">
      <c r="A248" s="34" t="s">
        <v>50</v>
      </c>
      <c r="E248" s="35" t="s">
        <v>745</v>
      </c>
    </row>
    <row r="249" spans="1:5" ht="25.5">
      <c r="A249" s="36" t="s">
        <v>52</v>
      </c>
      <c r="E249" s="37" t="s">
        <v>746</v>
      </c>
    </row>
    <row r="250" spans="1:5" ht="191.25">
      <c r="A250" t="s">
        <v>54</v>
      </c>
      <c r="E250" s="35" t="s">
        <v>747</v>
      </c>
    </row>
    <row r="251" spans="1:16" ht="12.75">
      <c r="A251" s="25" t="s">
        <v>45</v>
      </c>
      <c r="B251" s="29" t="s">
        <v>748</v>
      </c>
      <c r="C251" s="29" t="s">
        <v>749</v>
      </c>
      <c r="D251" s="25" t="s">
        <v>53</v>
      </c>
      <c r="E251" s="30" t="s">
        <v>750</v>
      </c>
      <c r="F251" s="31" t="s">
        <v>117</v>
      </c>
      <c r="G251" s="32">
        <v>87.24</v>
      </c>
      <c r="H251" s="33">
        <v>0</v>
      </c>
      <c r="I251" s="33">
        <f>ROUND(ROUND(H251,2)*ROUND(G251,3),2)</f>
      </c>
      <c r="O251">
        <f>(I251*21)/100</f>
      </c>
      <c r="P251" t="s">
        <v>23</v>
      </c>
    </row>
    <row r="252" spans="1:5" ht="12.75">
      <c r="A252" s="34" t="s">
        <v>50</v>
      </c>
      <c r="E252" s="35" t="s">
        <v>751</v>
      </c>
    </row>
    <row r="253" spans="1:5" ht="25.5">
      <c r="A253" s="36" t="s">
        <v>52</v>
      </c>
      <c r="E253" s="37" t="s">
        <v>752</v>
      </c>
    </row>
    <row r="254" spans="1:5" ht="191.25">
      <c r="A254" t="s">
        <v>54</v>
      </c>
      <c r="E254" s="35" t="s">
        <v>753</v>
      </c>
    </row>
    <row r="255" spans="1:16" ht="25.5">
      <c r="A255" s="25" t="s">
        <v>45</v>
      </c>
      <c r="B255" s="29" t="s">
        <v>754</v>
      </c>
      <c r="C255" s="29" t="s">
        <v>755</v>
      </c>
      <c r="D255" s="25" t="s">
        <v>53</v>
      </c>
      <c r="E255" s="30" t="s">
        <v>756</v>
      </c>
      <c r="F255" s="31" t="s">
        <v>117</v>
      </c>
      <c r="G255" s="32">
        <v>532</v>
      </c>
      <c r="H255" s="33">
        <v>0</v>
      </c>
      <c r="I255" s="33">
        <f>ROUND(ROUND(H255,2)*ROUND(G255,3),2)</f>
      </c>
      <c r="O255">
        <f>(I255*21)/100</f>
      </c>
      <c r="P255" t="s">
        <v>23</v>
      </c>
    </row>
    <row r="256" spans="1:5" ht="12.75">
      <c r="A256" s="34" t="s">
        <v>50</v>
      </c>
      <c r="E256" s="35" t="s">
        <v>757</v>
      </c>
    </row>
    <row r="257" spans="1:5" ht="25.5">
      <c r="A257" s="36" t="s">
        <v>52</v>
      </c>
      <c r="E257" s="37" t="s">
        <v>758</v>
      </c>
    </row>
    <row r="258" spans="1:5" ht="204">
      <c r="A258" t="s">
        <v>54</v>
      </c>
      <c r="E258" s="35" t="s">
        <v>759</v>
      </c>
    </row>
    <row r="259" spans="1:16" ht="12.75">
      <c r="A259" s="25" t="s">
        <v>45</v>
      </c>
      <c r="B259" s="29" t="s">
        <v>760</v>
      </c>
      <c r="C259" s="29" t="s">
        <v>761</v>
      </c>
      <c r="D259" s="25" t="s">
        <v>53</v>
      </c>
      <c r="E259" s="30" t="s">
        <v>762</v>
      </c>
      <c r="F259" s="31" t="s">
        <v>117</v>
      </c>
      <c r="G259" s="32">
        <v>131.04</v>
      </c>
      <c r="H259" s="33">
        <v>0</v>
      </c>
      <c r="I259" s="33">
        <f>ROUND(ROUND(H259,2)*ROUND(G259,3),2)</f>
      </c>
      <c r="O259">
        <f>(I259*21)/100</f>
      </c>
      <c r="P259" t="s">
        <v>23</v>
      </c>
    </row>
    <row r="260" spans="1:5" ht="12.75">
      <c r="A260" s="34" t="s">
        <v>50</v>
      </c>
      <c r="E260" s="35" t="s">
        <v>763</v>
      </c>
    </row>
    <row r="261" spans="1:5" ht="25.5">
      <c r="A261" s="36" t="s">
        <v>52</v>
      </c>
      <c r="E261" s="37" t="s">
        <v>764</v>
      </c>
    </row>
    <row r="262" spans="1:5" ht="38.25">
      <c r="A262" t="s">
        <v>54</v>
      </c>
      <c r="E262" s="35" t="s">
        <v>765</v>
      </c>
    </row>
    <row r="263" spans="1:16" ht="12.75">
      <c r="A263" s="25" t="s">
        <v>45</v>
      </c>
      <c r="B263" s="29" t="s">
        <v>766</v>
      </c>
      <c r="C263" s="29" t="s">
        <v>767</v>
      </c>
      <c r="D263" s="25" t="s">
        <v>53</v>
      </c>
      <c r="E263" s="30" t="s">
        <v>768</v>
      </c>
      <c r="F263" s="31" t="s">
        <v>117</v>
      </c>
      <c r="G263" s="32">
        <v>224.62</v>
      </c>
      <c r="H263" s="33">
        <v>0</v>
      </c>
      <c r="I263" s="33">
        <f>ROUND(ROUND(H263,2)*ROUND(G263,3),2)</f>
      </c>
      <c r="O263">
        <f>(I263*21)/100</f>
      </c>
      <c r="P263" t="s">
        <v>23</v>
      </c>
    </row>
    <row r="264" spans="1:5" ht="12.75">
      <c r="A264" s="34" t="s">
        <v>50</v>
      </c>
      <c r="E264" s="35" t="s">
        <v>769</v>
      </c>
    </row>
    <row r="265" spans="1:5" ht="25.5">
      <c r="A265" s="36" t="s">
        <v>52</v>
      </c>
      <c r="E265" s="37" t="s">
        <v>770</v>
      </c>
    </row>
    <row r="266" spans="1:5" ht="38.25">
      <c r="A266" t="s">
        <v>54</v>
      </c>
      <c r="E266" s="35" t="s">
        <v>765</v>
      </c>
    </row>
    <row r="267" spans="1:16" ht="12.75">
      <c r="A267" s="25" t="s">
        <v>45</v>
      </c>
      <c r="B267" s="29" t="s">
        <v>771</v>
      </c>
      <c r="C267" s="29" t="s">
        <v>772</v>
      </c>
      <c r="D267" s="25" t="s">
        <v>53</v>
      </c>
      <c r="E267" s="30" t="s">
        <v>773</v>
      </c>
      <c r="F267" s="31" t="s">
        <v>117</v>
      </c>
      <c r="G267" s="32">
        <v>340.6</v>
      </c>
      <c r="H267" s="33">
        <v>0</v>
      </c>
      <c r="I267" s="33">
        <f>ROUND(ROUND(H267,2)*ROUND(G267,3),2)</f>
      </c>
      <c r="O267">
        <f>(I267*21)/100</f>
      </c>
      <c r="P267" t="s">
        <v>23</v>
      </c>
    </row>
    <row r="268" spans="1:5" ht="12.75">
      <c r="A268" s="34" t="s">
        <v>50</v>
      </c>
      <c r="E268" s="35" t="s">
        <v>774</v>
      </c>
    </row>
    <row r="269" spans="1:5" ht="25.5">
      <c r="A269" s="36" t="s">
        <v>52</v>
      </c>
      <c r="E269" s="37" t="s">
        <v>775</v>
      </c>
    </row>
    <row r="270" spans="1:5" ht="51">
      <c r="A270" t="s">
        <v>54</v>
      </c>
      <c r="E270" s="35" t="s">
        <v>776</v>
      </c>
    </row>
    <row r="271" spans="1:16" ht="12.75">
      <c r="A271" s="25" t="s">
        <v>45</v>
      </c>
      <c r="B271" s="29" t="s">
        <v>777</v>
      </c>
      <c r="C271" s="29" t="s">
        <v>778</v>
      </c>
      <c r="D271" s="25" t="s">
        <v>53</v>
      </c>
      <c r="E271" s="30" t="s">
        <v>779</v>
      </c>
      <c r="F271" s="31" t="s">
        <v>117</v>
      </c>
      <c r="G271" s="32">
        <v>101.26</v>
      </c>
      <c r="H271" s="33">
        <v>0</v>
      </c>
      <c r="I271" s="33">
        <f>ROUND(ROUND(H271,2)*ROUND(G271,3),2)</f>
      </c>
      <c r="O271">
        <f>(I271*21)/100</f>
      </c>
      <c r="P271" t="s">
        <v>23</v>
      </c>
    </row>
    <row r="272" spans="1:5" ht="12.75">
      <c r="A272" s="34" t="s">
        <v>50</v>
      </c>
      <c r="E272" s="35" t="s">
        <v>780</v>
      </c>
    </row>
    <row r="273" spans="1:5" ht="25.5">
      <c r="A273" s="36" t="s">
        <v>52</v>
      </c>
      <c r="E273" s="37" t="s">
        <v>781</v>
      </c>
    </row>
    <row r="274" spans="1:5" ht="51">
      <c r="A274" t="s">
        <v>54</v>
      </c>
      <c r="E274" s="35" t="s">
        <v>776</v>
      </c>
    </row>
    <row r="275" spans="1:16" ht="12.75">
      <c r="A275" s="25" t="s">
        <v>45</v>
      </c>
      <c r="B275" s="29" t="s">
        <v>782</v>
      </c>
      <c r="C275" s="29" t="s">
        <v>783</v>
      </c>
      <c r="D275" s="25" t="s">
        <v>53</v>
      </c>
      <c r="E275" s="30" t="s">
        <v>784</v>
      </c>
      <c r="F275" s="31" t="s">
        <v>117</v>
      </c>
      <c r="G275" s="32">
        <v>39.3</v>
      </c>
      <c r="H275" s="33">
        <v>0</v>
      </c>
      <c r="I275" s="33">
        <f>ROUND(ROUND(H275,2)*ROUND(G275,3),2)</f>
      </c>
      <c r="O275">
        <f>(I275*21)/100</f>
      </c>
      <c r="P275" t="s">
        <v>23</v>
      </c>
    </row>
    <row r="276" spans="1:5" ht="12.75">
      <c r="A276" s="34" t="s">
        <v>50</v>
      </c>
      <c r="E276" s="35" t="s">
        <v>785</v>
      </c>
    </row>
    <row r="277" spans="1:5" ht="25.5">
      <c r="A277" s="36" t="s">
        <v>52</v>
      </c>
      <c r="E277" s="37" t="s">
        <v>786</v>
      </c>
    </row>
    <row r="278" spans="1:5" ht="51">
      <c r="A278" t="s">
        <v>54</v>
      </c>
      <c r="E278" s="35" t="s">
        <v>776</v>
      </c>
    </row>
    <row r="279" spans="1:18" ht="12.75" customHeight="1">
      <c r="A279" s="6" t="s">
        <v>43</v>
      </c>
      <c r="B279" s="6"/>
      <c r="C279" s="40" t="s">
        <v>78</v>
      </c>
      <c r="D279" s="6"/>
      <c r="E279" s="27" t="s">
        <v>787</v>
      </c>
      <c r="F279" s="6"/>
      <c r="G279" s="6"/>
      <c r="H279" s="6"/>
      <c r="I279" s="41">
        <f>0+Q279</f>
      </c>
      <c r="O279">
        <f>0+R279</f>
      </c>
      <c r="Q279">
        <f>0+I280+I284+I288+I292+I296+I300+I304+I308</f>
      </c>
      <c r="R279">
        <f>0+O280+O284+O288+O292+O296+O300+O304+O308</f>
      </c>
    </row>
    <row r="280" spans="1:16" ht="12.75">
      <c r="A280" s="25" t="s">
        <v>45</v>
      </c>
      <c r="B280" s="29" t="s">
        <v>788</v>
      </c>
      <c r="C280" s="29" t="s">
        <v>789</v>
      </c>
      <c r="D280" s="25" t="s">
        <v>53</v>
      </c>
      <c r="E280" s="30" t="s">
        <v>790</v>
      </c>
      <c r="F280" s="31" t="s">
        <v>152</v>
      </c>
      <c r="G280" s="32">
        <v>21.6</v>
      </c>
      <c r="H280" s="33">
        <v>0</v>
      </c>
      <c r="I280" s="33">
        <f>ROUND(ROUND(H280,2)*ROUND(G280,3),2)</f>
      </c>
      <c r="O280">
        <f>(I280*21)/100</f>
      </c>
      <c r="P280" t="s">
        <v>23</v>
      </c>
    </row>
    <row r="281" spans="1:5" ht="12.75">
      <c r="A281" s="34" t="s">
        <v>50</v>
      </c>
      <c r="E281" s="35" t="s">
        <v>791</v>
      </c>
    </row>
    <row r="282" spans="1:5" ht="25.5">
      <c r="A282" s="36" t="s">
        <v>52</v>
      </c>
      <c r="E282" s="37" t="s">
        <v>792</v>
      </c>
    </row>
    <row r="283" spans="1:5" ht="255">
      <c r="A283" t="s">
        <v>54</v>
      </c>
      <c r="E283" s="35" t="s">
        <v>793</v>
      </c>
    </row>
    <row r="284" spans="1:16" ht="12.75">
      <c r="A284" s="25" t="s">
        <v>45</v>
      </c>
      <c r="B284" s="29" t="s">
        <v>794</v>
      </c>
      <c r="C284" s="29" t="s">
        <v>795</v>
      </c>
      <c r="D284" s="25" t="s">
        <v>53</v>
      </c>
      <c r="E284" s="30" t="s">
        <v>796</v>
      </c>
      <c r="F284" s="31" t="s">
        <v>152</v>
      </c>
      <c r="G284" s="32">
        <v>6</v>
      </c>
      <c r="H284" s="33">
        <v>0</v>
      </c>
      <c r="I284" s="33">
        <f>ROUND(ROUND(H284,2)*ROUND(G284,3),2)</f>
      </c>
      <c r="O284">
        <f>(I284*21)/100</f>
      </c>
      <c r="P284" t="s">
        <v>23</v>
      </c>
    </row>
    <row r="285" spans="1:5" ht="12.75">
      <c r="A285" s="34" t="s">
        <v>50</v>
      </c>
      <c r="E285" s="35" t="s">
        <v>797</v>
      </c>
    </row>
    <row r="286" spans="1:5" ht="25.5">
      <c r="A286" s="36" t="s">
        <v>52</v>
      </c>
      <c r="E286" s="37" t="s">
        <v>798</v>
      </c>
    </row>
    <row r="287" spans="1:5" ht="242.25">
      <c r="A287" t="s">
        <v>54</v>
      </c>
      <c r="E287" s="35" t="s">
        <v>799</v>
      </c>
    </row>
    <row r="288" spans="1:16" ht="12.75">
      <c r="A288" s="25" t="s">
        <v>45</v>
      </c>
      <c r="B288" s="29" t="s">
        <v>800</v>
      </c>
      <c r="C288" s="29" t="s">
        <v>801</v>
      </c>
      <c r="D288" s="25" t="s">
        <v>53</v>
      </c>
      <c r="E288" s="30" t="s">
        <v>802</v>
      </c>
      <c r="F288" s="31" t="s">
        <v>152</v>
      </c>
      <c r="G288" s="32">
        <v>18.4</v>
      </c>
      <c r="H288" s="33">
        <v>0</v>
      </c>
      <c r="I288" s="33">
        <f>ROUND(ROUND(H288,2)*ROUND(G288,3),2)</f>
      </c>
      <c r="O288">
        <f>(I288*21)/100</f>
      </c>
      <c r="P288" t="s">
        <v>23</v>
      </c>
    </row>
    <row r="289" spans="1:5" ht="12.75">
      <c r="A289" s="34" t="s">
        <v>50</v>
      </c>
      <c r="E289" s="35" t="s">
        <v>803</v>
      </c>
    </row>
    <row r="290" spans="1:5" ht="25.5">
      <c r="A290" s="36" t="s">
        <v>52</v>
      </c>
      <c r="E290" s="37" t="s">
        <v>804</v>
      </c>
    </row>
    <row r="291" spans="1:5" ht="242.25">
      <c r="A291" t="s">
        <v>54</v>
      </c>
      <c r="E291" s="35" t="s">
        <v>805</v>
      </c>
    </row>
    <row r="292" spans="1:16" ht="12.75">
      <c r="A292" s="25" t="s">
        <v>45</v>
      </c>
      <c r="B292" s="29" t="s">
        <v>806</v>
      </c>
      <c r="C292" s="29" t="s">
        <v>807</v>
      </c>
      <c r="D292" s="25" t="s">
        <v>53</v>
      </c>
      <c r="E292" s="30" t="s">
        <v>808</v>
      </c>
      <c r="F292" s="31" t="s">
        <v>152</v>
      </c>
      <c r="G292" s="32">
        <v>3</v>
      </c>
      <c r="H292" s="33">
        <v>0</v>
      </c>
      <c r="I292" s="33">
        <f>ROUND(ROUND(H292,2)*ROUND(G292,3),2)</f>
      </c>
      <c r="O292">
        <f>(I292*21)/100</f>
      </c>
      <c r="P292" t="s">
        <v>23</v>
      </c>
    </row>
    <row r="293" spans="1:5" ht="12.75">
      <c r="A293" s="34" t="s">
        <v>50</v>
      </c>
      <c r="E293" s="35" t="s">
        <v>809</v>
      </c>
    </row>
    <row r="294" spans="1:5" ht="25.5">
      <c r="A294" s="36" t="s">
        <v>52</v>
      </c>
      <c r="E294" s="37" t="s">
        <v>810</v>
      </c>
    </row>
    <row r="295" spans="1:5" ht="242.25">
      <c r="A295" t="s">
        <v>54</v>
      </c>
      <c r="E295" s="35" t="s">
        <v>811</v>
      </c>
    </row>
    <row r="296" spans="1:16" ht="12.75">
      <c r="A296" s="25" t="s">
        <v>45</v>
      </c>
      <c r="B296" s="29" t="s">
        <v>812</v>
      </c>
      <c r="C296" s="29" t="s">
        <v>813</v>
      </c>
      <c r="D296" s="25" t="s">
        <v>53</v>
      </c>
      <c r="E296" s="30" t="s">
        <v>814</v>
      </c>
      <c r="F296" s="31" t="s">
        <v>152</v>
      </c>
      <c r="G296" s="32">
        <v>15</v>
      </c>
      <c r="H296" s="33">
        <v>0</v>
      </c>
      <c r="I296" s="33">
        <f>ROUND(ROUND(H296,2)*ROUND(G296,3),2)</f>
      </c>
      <c r="O296">
        <f>(I296*21)/100</f>
      </c>
      <c r="P296" t="s">
        <v>23</v>
      </c>
    </row>
    <row r="297" spans="1:5" ht="12.75">
      <c r="A297" s="34" t="s">
        <v>50</v>
      </c>
      <c r="E297" s="35" t="s">
        <v>815</v>
      </c>
    </row>
    <row r="298" spans="1:5" ht="25.5">
      <c r="A298" s="36" t="s">
        <v>52</v>
      </c>
      <c r="E298" s="37" t="s">
        <v>816</v>
      </c>
    </row>
    <row r="299" spans="1:5" ht="242.25">
      <c r="A299" t="s">
        <v>54</v>
      </c>
      <c r="E299" s="35" t="s">
        <v>811</v>
      </c>
    </row>
    <row r="300" spans="1:16" ht="12.75">
      <c r="A300" s="25" t="s">
        <v>45</v>
      </c>
      <c r="B300" s="29" t="s">
        <v>817</v>
      </c>
      <c r="C300" s="29" t="s">
        <v>818</v>
      </c>
      <c r="D300" s="25" t="s">
        <v>53</v>
      </c>
      <c r="E300" s="30" t="s">
        <v>819</v>
      </c>
      <c r="F300" s="31" t="s">
        <v>152</v>
      </c>
      <c r="G300" s="32">
        <v>60</v>
      </c>
      <c r="H300" s="33">
        <v>0</v>
      </c>
      <c r="I300" s="33">
        <f>ROUND(ROUND(H300,2)*ROUND(G300,3),2)</f>
      </c>
      <c r="O300">
        <f>(I300*21)/100</f>
      </c>
      <c r="P300" t="s">
        <v>23</v>
      </c>
    </row>
    <row r="301" spans="1:5" ht="12.75">
      <c r="A301" s="34" t="s">
        <v>50</v>
      </c>
      <c r="E301" s="35" t="s">
        <v>820</v>
      </c>
    </row>
    <row r="302" spans="1:5" ht="25.5">
      <c r="A302" s="36" t="s">
        <v>52</v>
      </c>
      <c r="E302" s="37" t="s">
        <v>821</v>
      </c>
    </row>
    <row r="303" spans="1:5" ht="242.25">
      <c r="A303" t="s">
        <v>54</v>
      </c>
      <c r="E303" s="35" t="s">
        <v>811</v>
      </c>
    </row>
    <row r="304" spans="1:16" ht="12.75">
      <c r="A304" s="25" t="s">
        <v>45</v>
      </c>
      <c r="B304" s="29" t="s">
        <v>822</v>
      </c>
      <c r="C304" s="29" t="s">
        <v>823</v>
      </c>
      <c r="D304" s="25" t="s">
        <v>53</v>
      </c>
      <c r="E304" s="30" t="s">
        <v>824</v>
      </c>
      <c r="F304" s="31" t="s">
        <v>152</v>
      </c>
      <c r="G304" s="32">
        <v>5.7</v>
      </c>
      <c r="H304" s="33">
        <v>0</v>
      </c>
      <c r="I304" s="33">
        <f>ROUND(ROUND(H304,2)*ROUND(G304,3),2)</f>
      </c>
      <c r="O304">
        <f>(I304*21)/100</f>
      </c>
      <c r="P304" t="s">
        <v>23</v>
      </c>
    </row>
    <row r="305" spans="1:5" ht="12.75">
      <c r="A305" s="34" t="s">
        <v>50</v>
      </c>
      <c r="E305" s="35" t="s">
        <v>825</v>
      </c>
    </row>
    <row r="306" spans="1:5" ht="25.5">
      <c r="A306" s="36" t="s">
        <v>52</v>
      </c>
      <c r="E306" s="37" t="s">
        <v>826</v>
      </c>
    </row>
    <row r="307" spans="1:5" ht="242.25">
      <c r="A307" t="s">
        <v>54</v>
      </c>
      <c r="E307" s="35" t="s">
        <v>811</v>
      </c>
    </row>
    <row r="308" spans="1:16" ht="12.75">
      <c r="A308" s="25" t="s">
        <v>45</v>
      </c>
      <c r="B308" s="29" t="s">
        <v>827</v>
      </c>
      <c r="C308" s="29" t="s">
        <v>828</v>
      </c>
      <c r="D308" s="25" t="s">
        <v>53</v>
      </c>
      <c r="E308" s="30" t="s">
        <v>829</v>
      </c>
      <c r="F308" s="31" t="s">
        <v>152</v>
      </c>
      <c r="G308" s="32">
        <v>102</v>
      </c>
      <c r="H308" s="33">
        <v>0</v>
      </c>
      <c r="I308" s="33">
        <f>ROUND(ROUND(H308,2)*ROUND(G308,3),2)</f>
      </c>
      <c r="O308">
        <f>(I308*21)/100</f>
      </c>
      <c r="P308" t="s">
        <v>23</v>
      </c>
    </row>
    <row r="309" spans="1:5" ht="25.5">
      <c r="A309" s="34" t="s">
        <v>50</v>
      </c>
      <c r="E309" s="35" t="s">
        <v>830</v>
      </c>
    </row>
    <row r="310" spans="1:5" ht="25.5">
      <c r="A310" s="36" t="s">
        <v>52</v>
      </c>
      <c r="E310" s="37" t="s">
        <v>831</v>
      </c>
    </row>
    <row r="311" spans="1:5" ht="178.5">
      <c r="A311" t="s">
        <v>54</v>
      </c>
      <c r="E311" s="35" t="s">
        <v>832</v>
      </c>
    </row>
    <row r="312" spans="1:18" ht="12.75" customHeight="1">
      <c r="A312" s="6" t="s">
        <v>43</v>
      </c>
      <c r="B312" s="6"/>
      <c r="C312" s="40" t="s">
        <v>40</v>
      </c>
      <c r="D312" s="6"/>
      <c r="E312" s="27" t="s">
        <v>245</v>
      </c>
      <c r="F312" s="6"/>
      <c r="G312" s="6"/>
      <c r="H312" s="6"/>
      <c r="I312" s="41">
        <f>0+Q312</f>
      </c>
      <c r="O312">
        <f>0+R312</f>
      </c>
      <c r="Q312">
        <f>0+I313+I317+I321+I325+I329+I333+I337+I341+I345+I349+I353+I357+I361+I365+I369+I373+I377+I381+I385</f>
      </c>
      <c r="R312">
        <f>0+O313+O317+O321+O325+O329+O333+O337+O341+O345+O349+O353+O357+O361+O365+O369+O373+O377+O381+O385</f>
      </c>
    </row>
    <row r="313" spans="1:16" ht="12.75">
      <c r="A313" s="25" t="s">
        <v>45</v>
      </c>
      <c r="B313" s="29" t="s">
        <v>833</v>
      </c>
      <c r="C313" s="29" t="s">
        <v>834</v>
      </c>
      <c r="D313" s="25" t="s">
        <v>53</v>
      </c>
      <c r="E313" s="30" t="s">
        <v>835</v>
      </c>
      <c r="F313" s="31" t="s">
        <v>152</v>
      </c>
      <c r="G313" s="32">
        <v>131</v>
      </c>
      <c r="H313" s="33">
        <v>0</v>
      </c>
      <c r="I313" s="33">
        <f>ROUND(ROUND(H313,2)*ROUND(G313,3),2)</f>
      </c>
      <c r="O313">
        <f>(I313*21)/100</f>
      </c>
      <c r="P313" t="s">
        <v>23</v>
      </c>
    </row>
    <row r="314" spans="1:5" ht="12.75">
      <c r="A314" s="34" t="s">
        <v>50</v>
      </c>
      <c r="E314" s="35" t="s">
        <v>836</v>
      </c>
    </row>
    <row r="315" spans="1:5" ht="25.5">
      <c r="A315" s="36" t="s">
        <v>52</v>
      </c>
      <c r="E315" s="37" t="s">
        <v>837</v>
      </c>
    </row>
    <row r="316" spans="1:5" ht="63.75">
      <c r="A316" t="s">
        <v>54</v>
      </c>
      <c r="E316" s="35" t="s">
        <v>838</v>
      </c>
    </row>
    <row r="317" spans="1:16" ht="25.5">
      <c r="A317" s="25" t="s">
        <v>45</v>
      </c>
      <c r="B317" s="29" t="s">
        <v>839</v>
      </c>
      <c r="C317" s="29" t="s">
        <v>840</v>
      </c>
      <c r="D317" s="25" t="s">
        <v>53</v>
      </c>
      <c r="E317" s="30" t="s">
        <v>841</v>
      </c>
      <c r="F317" s="31" t="s">
        <v>152</v>
      </c>
      <c r="G317" s="32">
        <v>136</v>
      </c>
      <c r="H317" s="33">
        <v>0</v>
      </c>
      <c r="I317" s="33">
        <f>ROUND(ROUND(H317,2)*ROUND(G317,3),2)</f>
      </c>
      <c r="O317">
        <f>(I317*21)/100</f>
      </c>
      <c r="P317" t="s">
        <v>23</v>
      </c>
    </row>
    <row r="318" spans="1:5" ht="12.75">
      <c r="A318" s="34" t="s">
        <v>50</v>
      </c>
      <c r="E318" s="35" t="s">
        <v>842</v>
      </c>
    </row>
    <row r="319" spans="1:5" ht="25.5">
      <c r="A319" s="36" t="s">
        <v>52</v>
      </c>
      <c r="E319" s="37" t="s">
        <v>843</v>
      </c>
    </row>
    <row r="320" spans="1:5" ht="127.5">
      <c r="A320" t="s">
        <v>54</v>
      </c>
      <c r="E320" s="35" t="s">
        <v>844</v>
      </c>
    </row>
    <row r="321" spans="1:16" ht="25.5">
      <c r="A321" s="25" t="s">
        <v>45</v>
      </c>
      <c r="B321" s="29" t="s">
        <v>845</v>
      </c>
      <c r="C321" s="29" t="s">
        <v>846</v>
      </c>
      <c r="D321" s="25" t="s">
        <v>53</v>
      </c>
      <c r="E321" s="30" t="s">
        <v>847</v>
      </c>
      <c r="F321" s="31" t="s">
        <v>152</v>
      </c>
      <c r="G321" s="32">
        <v>131</v>
      </c>
      <c r="H321" s="33">
        <v>0</v>
      </c>
      <c r="I321" s="33">
        <f>ROUND(ROUND(H321,2)*ROUND(G321,3),2)</f>
      </c>
      <c r="O321">
        <f>(I321*21)/100</f>
      </c>
      <c r="P321" t="s">
        <v>23</v>
      </c>
    </row>
    <row r="322" spans="1:5" ht="12.75">
      <c r="A322" s="34" t="s">
        <v>50</v>
      </c>
      <c r="E322" s="35" t="s">
        <v>848</v>
      </c>
    </row>
    <row r="323" spans="1:5" ht="25.5">
      <c r="A323" s="36" t="s">
        <v>52</v>
      </c>
      <c r="E323" s="37" t="s">
        <v>837</v>
      </c>
    </row>
    <row r="324" spans="1:5" ht="114.75">
      <c r="A324" t="s">
        <v>54</v>
      </c>
      <c r="E324" s="35" t="s">
        <v>849</v>
      </c>
    </row>
    <row r="325" spans="1:16" ht="12.75">
      <c r="A325" s="25" t="s">
        <v>45</v>
      </c>
      <c r="B325" s="29" t="s">
        <v>850</v>
      </c>
      <c r="C325" s="29" t="s">
        <v>851</v>
      </c>
      <c r="D325" s="25" t="s">
        <v>53</v>
      </c>
      <c r="E325" s="30" t="s">
        <v>852</v>
      </c>
      <c r="F325" s="31" t="s">
        <v>152</v>
      </c>
      <c r="G325" s="32">
        <v>102</v>
      </c>
      <c r="H325" s="33">
        <v>0</v>
      </c>
      <c r="I325" s="33">
        <f>ROUND(ROUND(H325,2)*ROUND(G325,3),2)</f>
      </c>
      <c r="O325">
        <f>(I325*21)/100</f>
      </c>
      <c r="P325" t="s">
        <v>23</v>
      </c>
    </row>
    <row r="326" spans="1:5" ht="12.75">
      <c r="A326" s="34" t="s">
        <v>50</v>
      </c>
      <c r="E326" s="35" t="s">
        <v>853</v>
      </c>
    </row>
    <row r="327" spans="1:5" ht="25.5">
      <c r="A327" s="36" t="s">
        <v>52</v>
      </c>
      <c r="E327" s="37" t="s">
        <v>831</v>
      </c>
    </row>
    <row r="328" spans="1:5" ht="76.5">
      <c r="A328" t="s">
        <v>54</v>
      </c>
      <c r="E328" s="35" t="s">
        <v>854</v>
      </c>
    </row>
    <row r="329" spans="1:16" ht="12.75">
      <c r="A329" s="25" t="s">
        <v>45</v>
      </c>
      <c r="B329" s="29" t="s">
        <v>855</v>
      </c>
      <c r="C329" s="29" t="s">
        <v>856</v>
      </c>
      <c r="D329" s="25" t="s">
        <v>53</v>
      </c>
      <c r="E329" s="30" t="s">
        <v>857</v>
      </c>
      <c r="F329" s="31" t="s">
        <v>60</v>
      </c>
      <c r="G329" s="32">
        <v>10</v>
      </c>
      <c r="H329" s="33">
        <v>0</v>
      </c>
      <c r="I329" s="33">
        <f>ROUND(ROUND(H329,2)*ROUND(G329,3),2)</f>
      </c>
      <c r="O329">
        <f>(I329*21)/100</f>
      </c>
      <c r="P329" t="s">
        <v>23</v>
      </c>
    </row>
    <row r="330" spans="1:5" ht="12.75">
      <c r="A330" s="34" t="s">
        <v>50</v>
      </c>
      <c r="E330" s="35" t="s">
        <v>858</v>
      </c>
    </row>
    <row r="331" spans="1:5" ht="12.75">
      <c r="A331" s="36" t="s">
        <v>52</v>
      </c>
      <c r="E331" s="37" t="s">
        <v>859</v>
      </c>
    </row>
    <row r="332" spans="1:5" ht="38.25">
      <c r="A332" t="s">
        <v>54</v>
      </c>
      <c r="E332" s="35" t="s">
        <v>860</v>
      </c>
    </row>
    <row r="333" spans="1:16" ht="12.75">
      <c r="A333" s="25" t="s">
        <v>45</v>
      </c>
      <c r="B333" s="29" t="s">
        <v>861</v>
      </c>
      <c r="C333" s="29" t="s">
        <v>862</v>
      </c>
      <c r="D333" s="25" t="s">
        <v>53</v>
      </c>
      <c r="E333" s="30" t="s">
        <v>863</v>
      </c>
      <c r="F333" s="31" t="s">
        <v>60</v>
      </c>
      <c r="G333" s="32">
        <v>2</v>
      </c>
      <c r="H333" s="33">
        <v>0</v>
      </c>
      <c r="I333" s="33">
        <f>ROUND(ROUND(H333,2)*ROUND(G333,3),2)</f>
      </c>
      <c r="O333">
        <f>(I333*21)/100</f>
      </c>
      <c r="P333" t="s">
        <v>23</v>
      </c>
    </row>
    <row r="334" spans="1:5" ht="12.75">
      <c r="A334" s="34" t="s">
        <v>50</v>
      </c>
      <c r="E334" s="35" t="s">
        <v>864</v>
      </c>
    </row>
    <row r="335" spans="1:5" ht="12.75">
      <c r="A335" s="36" t="s">
        <v>52</v>
      </c>
      <c r="E335" s="37" t="s">
        <v>865</v>
      </c>
    </row>
    <row r="336" spans="1:5" ht="25.5">
      <c r="A336" t="s">
        <v>54</v>
      </c>
      <c r="E336" s="35" t="s">
        <v>866</v>
      </c>
    </row>
    <row r="337" spans="1:16" ht="12.75">
      <c r="A337" s="25" t="s">
        <v>45</v>
      </c>
      <c r="B337" s="29" t="s">
        <v>867</v>
      </c>
      <c r="C337" s="29" t="s">
        <v>868</v>
      </c>
      <c r="D337" s="25" t="s">
        <v>53</v>
      </c>
      <c r="E337" s="30" t="s">
        <v>869</v>
      </c>
      <c r="F337" s="31" t="s">
        <v>152</v>
      </c>
      <c r="G337" s="32">
        <v>85.3</v>
      </c>
      <c r="H337" s="33">
        <v>0</v>
      </c>
      <c r="I337" s="33">
        <f>ROUND(ROUND(H337,2)*ROUND(G337,3),2)</f>
      </c>
      <c r="O337">
        <f>(I337*21)/100</f>
      </c>
      <c r="P337" t="s">
        <v>23</v>
      </c>
    </row>
    <row r="338" spans="1:5" ht="12.75">
      <c r="A338" s="34" t="s">
        <v>50</v>
      </c>
      <c r="E338" s="35" t="s">
        <v>870</v>
      </c>
    </row>
    <row r="339" spans="1:5" ht="51">
      <c r="A339" s="36" t="s">
        <v>52</v>
      </c>
      <c r="E339" s="37" t="s">
        <v>871</v>
      </c>
    </row>
    <row r="340" spans="1:5" ht="51">
      <c r="A340" t="s">
        <v>54</v>
      </c>
      <c r="E340" s="35" t="s">
        <v>872</v>
      </c>
    </row>
    <row r="341" spans="1:16" ht="12.75">
      <c r="A341" s="25" t="s">
        <v>45</v>
      </c>
      <c r="B341" s="29" t="s">
        <v>873</v>
      </c>
      <c r="C341" s="29" t="s">
        <v>874</v>
      </c>
      <c r="D341" s="25" t="s">
        <v>53</v>
      </c>
      <c r="E341" s="30" t="s">
        <v>875</v>
      </c>
      <c r="F341" s="31" t="s">
        <v>152</v>
      </c>
      <c r="G341" s="32">
        <v>20</v>
      </c>
      <c r="H341" s="33">
        <v>0</v>
      </c>
      <c r="I341" s="33">
        <f>ROUND(ROUND(H341,2)*ROUND(G341,3),2)</f>
      </c>
      <c r="O341">
        <f>(I341*21)/100</f>
      </c>
      <c r="P341" t="s">
        <v>23</v>
      </c>
    </row>
    <row r="342" spans="1:5" ht="12.75">
      <c r="A342" s="34" t="s">
        <v>50</v>
      </c>
      <c r="E342" s="35" t="s">
        <v>876</v>
      </c>
    </row>
    <row r="343" spans="1:5" ht="25.5">
      <c r="A343" s="36" t="s">
        <v>52</v>
      </c>
      <c r="E343" s="37" t="s">
        <v>877</v>
      </c>
    </row>
    <row r="344" spans="1:5" ht="51">
      <c r="A344" t="s">
        <v>54</v>
      </c>
      <c r="E344" s="35" t="s">
        <v>872</v>
      </c>
    </row>
    <row r="345" spans="1:16" ht="12.75">
      <c r="A345" s="25" t="s">
        <v>45</v>
      </c>
      <c r="B345" s="29" t="s">
        <v>878</v>
      </c>
      <c r="C345" s="29" t="s">
        <v>879</v>
      </c>
      <c r="D345" s="25" t="s">
        <v>53</v>
      </c>
      <c r="E345" s="30" t="s">
        <v>880</v>
      </c>
      <c r="F345" s="31" t="s">
        <v>60</v>
      </c>
      <c r="G345" s="32">
        <v>1</v>
      </c>
      <c r="H345" s="33">
        <v>0</v>
      </c>
      <c r="I345" s="33">
        <f>ROUND(ROUND(H345,2)*ROUND(G345,3),2)</f>
      </c>
      <c r="O345">
        <f>(I345*21)/100</f>
      </c>
      <c r="P345" t="s">
        <v>23</v>
      </c>
    </row>
    <row r="346" spans="1:5" ht="12.75">
      <c r="A346" s="34" t="s">
        <v>50</v>
      </c>
      <c r="E346" s="35" t="s">
        <v>881</v>
      </c>
    </row>
    <row r="347" spans="1:5" ht="12.75">
      <c r="A347" s="36" t="s">
        <v>52</v>
      </c>
      <c r="E347" s="37" t="s">
        <v>882</v>
      </c>
    </row>
    <row r="348" spans="1:5" ht="409.5">
      <c r="A348" t="s">
        <v>54</v>
      </c>
      <c r="E348" s="35" t="s">
        <v>883</v>
      </c>
    </row>
    <row r="349" spans="1:16" ht="12.75">
      <c r="A349" s="25" t="s">
        <v>45</v>
      </c>
      <c r="B349" s="29" t="s">
        <v>884</v>
      </c>
      <c r="C349" s="29" t="s">
        <v>885</v>
      </c>
      <c r="D349" s="25" t="s">
        <v>53</v>
      </c>
      <c r="E349" s="30" t="s">
        <v>886</v>
      </c>
      <c r="F349" s="31" t="s">
        <v>152</v>
      </c>
      <c r="G349" s="32">
        <v>10.5</v>
      </c>
      <c r="H349" s="33">
        <v>0</v>
      </c>
      <c r="I349" s="33">
        <f>ROUND(ROUND(H349,2)*ROUND(G349,3),2)</f>
      </c>
      <c r="O349">
        <f>(I349*21)/100</f>
      </c>
      <c r="P349" t="s">
        <v>23</v>
      </c>
    </row>
    <row r="350" spans="1:5" ht="12.75">
      <c r="A350" s="34" t="s">
        <v>50</v>
      </c>
      <c r="E350" s="35" t="s">
        <v>887</v>
      </c>
    </row>
    <row r="351" spans="1:5" ht="25.5">
      <c r="A351" s="36" t="s">
        <v>52</v>
      </c>
      <c r="E351" s="37" t="s">
        <v>888</v>
      </c>
    </row>
    <row r="352" spans="1:5" ht="63.75">
      <c r="A352" t="s">
        <v>54</v>
      </c>
      <c r="E352" s="35" t="s">
        <v>889</v>
      </c>
    </row>
    <row r="353" spans="1:16" ht="12.75">
      <c r="A353" s="25" t="s">
        <v>45</v>
      </c>
      <c r="B353" s="29" t="s">
        <v>890</v>
      </c>
      <c r="C353" s="29" t="s">
        <v>891</v>
      </c>
      <c r="D353" s="25" t="s">
        <v>53</v>
      </c>
      <c r="E353" s="30" t="s">
        <v>892</v>
      </c>
      <c r="F353" s="31" t="s">
        <v>152</v>
      </c>
      <c r="G353" s="32">
        <v>163.4</v>
      </c>
      <c r="H353" s="33">
        <v>0</v>
      </c>
      <c r="I353" s="33">
        <f>ROUND(ROUND(H353,2)*ROUND(G353,3),2)</f>
      </c>
      <c r="O353">
        <f>(I353*21)/100</f>
      </c>
      <c r="P353" t="s">
        <v>23</v>
      </c>
    </row>
    <row r="354" spans="1:5" ht="12.75">
      <c r="A354" s="34" t="s">
        <v>50</v>
      </c>
      <c r="E354" s="35" t="s">
        <v>893</v>
      </c>
    </row>
    <row r="355" spans="1:5" ht="25.5">
      <c r="A355" s="36" t="s">
        <v>52</v>
      </c>
      <c r="E355" s="37" t="s">
        <v>894</v>
      </c>
    </row>
    <row r="356" spans="1:5" ht="25.5">
      <c r="A356" t="s">
        <v>54</v>
      </c>
      <c r="E356" s="35" t="s">
        <v>895</v>
      </c>
    </row>
    <row r="357" spans="1:16" ht="12.75">
      <c r="A357" s="25" t="s">
        <v>45</v>
      </c>
      <c r="B357" s="29" t="s">
        <v>896</v>
      </c>
      <c r="C357" s="29" t="s">
        <v>897</v>
      </c>
      <c r="D357" s="25" t="s">
        <v>53</v>
      </c>
      <c r="E357" s="30" t="s">
        <v>898</v>
      </c>
      <c r="F357" s="31" t="s">
        <v>152</v>
      </c>
      <c r="G357" s="32">
        <v>32.4</v>
      </c>
      <c r="H357" s="33">
        <v>0</v>
      </c>
      <c r="I357" s="33">
        <f>ROUND(ROUND(H357,2)*ROUND(G357,3),2)</f>
      </c>
      <c r="O357">
        <f>(I357*21)/100</f>
      </c>
      <c r="P357" t="s">
        <v>23</v>
      </c>
    </row>
    <row r="358" spans="1:5" ht="12.75">
      <c r="A358" s="34" t="s">
        <v>50</v>
      </c>
      <c r="E358" s="35" t="s">
        <v>899</v>
      </c>
    </row>
    <row r="359" spans="1:5" ht="25.5">
      <c r="A359" s="36" t="s">
        <v>52</v>
      </c>
      <c r="E359" s="37" t="s">
        <v>900</v>
      </c>
    </row>
    <row r="360" spans="1:5" ht="38.25">
      <c r="A360" t="s">
        <v>54</v>
      </c>
      <c r="E360" s="35" t="s">
        <v>901</v>
      </c>
    </row>
    <row r="361" spans="1:16" ht="12.75">
      <c r="A361" s="25" t="s">
        <v>45</v>
      </c>
      <c r="B361" s="29" t="s">
        <v>902</v>
      </c>
      <c r="C361" s="29" t="s">
        <v>903</v>
      </c>
      <c r="D361" s="25" t="s">
        <v>53</v>
      </c>
      <c r="E361" s="30" t="s">
        <v>904</v>
      </c>
      <c r="F361" s="31" t="s">
        <v>152</v>
      </c>
      <c r="G361" s="32">
        <v>131</v>
      </c>
      <c r="H361" s="33">
        <v>0</v>
      </c>
      <c r="I361" s="33">
        <f>ROUND(ROUND(H361,2)*ROUND(G361,3),2)</f>
      </c>
      <c r="O361">
        <f>(I361*21)/100</f>
      </c>
      <c r="P361" t="s">
        <v>23</v>
      </c>
    </row>
    <row r="362" spans="1:5" ht="12.75">
      <c r="A362" s="34" t="s">
        <v>50</v>
      </c>
      <c r="E362" s="35" t="s">
        <v>905</v>
      </c>
    </row>
    <row r="363" spans="1:5" ht="25.5">
      <c r="A363" s="36" t="s">
        <v>52</v>
      </c>
      <c r="E363" s="37" t="s">
        <v>837</v>
      </c>
    </row>
    <row r="364" spans="1:5" ht="38.25">
      <c r="A364" t="s">
        <v>54</v>
      </c>
      <c r="E364" s="35" t="s">
        <v>901</v>
      </c>
    </row>
    <row r="365" spans="1:16" ht="12.75">
      <c r="A365" s="25" t="s">
        <v>45</v>
      </c>
      <c r="B365" s="29" t="s">
        <v>906</v>
      </c>
      <c r="C365" s="29" t="s">
        <v>907</v>
      </c>
      <c r="D365" s="25" t="s">
        <v>53</v>
      </c>
      <c r="E365" s="30" t="s">
        <v>908</v>
      </c>
      <c r="F365" s="31" t="s">
        <v>152</v>
      </c>
      <c r="G365" s="32">
        <v>131</v>
      </c>
      <c r="H365" s="33">
        <v>0</v>
      </c>
      <c r="I365" s="33">
        <f>ROUND(ROUND(H365,2)*ROUND(G365,3),2)</f>
      </c>
      <c r="O365">
        <f>(I365*21)/100</f>
      </c>
      <c r="P365" t="s">
        <v>23</v>
      </c>
    </row>
    <row r="366" spans="1:5" ht="12.75">
      <c r="A366" s="34" t="s">
        <v>50</v>
      </c>
      <c r="E366" s="35" t="s">
        <v>909</v>
      </c>
    </row>
    <row r="367" spans="1:5" ht="25.5">
      <c r="A367" s="36" t="s">
        <v>52</v>
      </c>
      <c r="E367" s="37" t="s">
        <v>837</v>
      </c>
    </row>
    <row r="368" spans="1:5" ht="25.5">
      <c r="A368" t="s">
        <v>54</v>
      </c>
      <c r="E368" s="35" t="s">
        <v>910</v>
      </c>
    </row>
    <row r="369" spans="1:16" ht="12.75">
      <c r="A369" s="25" t="s">
        <v>45</v>
      </c>
      <c r="B369" s="29" t="s">
        <v>911</v>
      </c>
      <c r="C369" s="29" t="s">
        <v>912</v>
      </c>
      <c r="D369" s="25" t="s">
        <v>53</v>
      </c>
      <c r="E369" s="30" t="s">
        <v>913</v>
      </c>
      <c r="F369" s="31" t="s">
        <v>152</v>
      </c>
      <c r="G369" s="32">
        <v>11.4</v>
      </c>
      <c r="H369" s="33">
        <v>0</v>
      </c>
      <c r="I369" s="33">
        <f>ROUND(ROUND(H369,2)*ROUND(G369,3),2)</f>
      </c>
      <c r="O369">
        <f>(I369*21)/100</f>
      </c>
      <c r="P369" t="s">
        <v>23</v>
      </c>
    </row>
    <row r="370" spans="1:5" ht="12.75">
      <c r="A370" s="34" t="s">
        <v>50</v>
      </c>
      <c r="E370" s="35" t="s">
        <v>914</v>
      </c>
    </row>
    <row r="371" spans="1:5" ht="25.5">
      <c r="A371" s="36" t="s">
        <v>52</v>
      </c>
      <c r="E371" s="37" t="s">
        <v>915</v>
      </c>
    </row>
    <row r="372" spans="1:5" ht="280.5">
      <c r="A372" t="s">
        <v>54</v>
      </c>
      <c r="E372" s="35" t="s">
        <v>916</v>
      </c>
    </row>
    <row r="373" spans="1:16" ht="12.75">
      <c r="A373" s="25" t="s">
        <v>45</v>
      </c>
      <c r="B373" s="29" t="s">
        <v>917</v>
      </c>
      <c r="C373" s="29" t="s">
        <v>918</v>
      </c>
      <c r="D373" s="25" t="s">
        <v>53</v>
      </c>
      <c r="E373" s="30" t="s">
        <v>919</v>
      </c>
      <c r="F373" s="31" t="s">
        <v>152</v>
      </c>
      <c r="G373" s="32">
        <v>11.4</v>
      </c>
      <c r="H373" s="33">
        <v>0</v>
      </c>
      <c r="I373" s="33">
        <f>ROUND(ROUND(H373,2)*ROUND(G373,3),2)</f>
      </c>
      <c r="O373">
        <f>(I373*21)/100</f>
      </c>
      <c r="P373" t="s">
        <v>23</v>
      </c>
    </row>
    <row r="374" spans="1:5" ht="12.75">
      <c r="A374" s="34" t="s">
        <v>50</v>
      </c>
      <c r="E374" s="35" t="s">
        <v>920</v>
      </c>
    </row>
    <row r="375" spans="1:5" ht="25.5">
      <c r="A375" s="36" t="s">
        <v>52</v>
      </c>
      <c r="E375" s="37" t="s">
        <v>915</v>
      </c>
    </row>
    <row r="376" spans="1:5" ht="280.5">
      <c r="A376" t="s">
        <v>54</v>
      </c>
      <c r="E376" s="35" t="s">
        <v>921</v>
      </c>
    </row>
    <row r="377" spans="1:16" ht="12.75">
      <c r="A377" s="25" t="s">
        <v>45</v>
      </c>
      <c r="B377" s="29" t="s">
        <v>922</v>
      </c>
      <c r="C377" s="29" t="s">
        <v>923</v>
      </c>
      <c r="D377" s="25" t="s">
        <v>53</v>
      </c>
      <c r="E377" s="30" t="s">
        <v>924</v>
      </c>
      <c r="F377" s="31" t="s">
        <v>152</v>
      </c>
      <c r="G377" s="32">
        <v>122.4</v>
      </c>
      <c r="H377" s="33">
        <v>0</v>
      </c>
      <c r="I377" s="33">
        <f>ROUND(ROUND(H377,2)*ROUND(G377,3),2)</f>
      </c>
      <c r="O377">
        <f>(I377*21)/100</f>
      </c>
      <c r="P377" t="s">
        <v>23</v>
      </c>
    </row>
    <row r="378" spans="1:5" ht="51">
      <c r="A378" s="34" t="s">
        <v>50</v>
      </c>
      <c r="E378" s="35" t="s">
        <v>925</v>
      </c>
    </row>
    <row r="379" spans="1:5" ht="51">
      <c r="A379" s="36" t="s">
        <v>52</v>
      </c>
      <c r="E379" s="37" t="s">
        <v>926</v>
      </c>
    </row>
    <row r="380" spans="1:5" ht="89.25">
      <c r="A380" t="s">
        <v>54</v>
      </c>
      <c r="E380" s="35" t="s">
        <v>927</v>
      </c>
    </row>
    <row r="381" spans="1:16" ht="12.75">
      <c r="A381" s="25" t="s">
        <v>45</v>
      </c>
      <c r="B381" s="29" t="s">
        <v>928</v>
      </c>
      <c r="C381" s="29" t="s">
        <v>929</v>
      </c>
      <c r="D381" s="25" t="s">
        <v>53</v>
      </c>
      <c r="E381" s="30" t="s">
        <v>930</v>
      </c>
      <c r="F381" s="31" t="s">
        <v>60</v>
      </c>
      <c r="G381" s="32">
        <v>10</v>
      </c>
      <c r="H381" s="33">
        <v>0</v>
      </c>
      <c r="I381" s="33">
        <f>ROUND(ROUND(H381,2)*ROUND(G381,3),2)</f>
      </c>
      <c r="O381">
        <f>(I381*21)/100</f>
      </c>
      <c r="P381" t="s">
        <v>23</v>
      </c>
    </row>
    <row r="382" spans="1:5" ht="12.75">
      <c r="A382" s="34" t="s">
        <v>50</v>
      </c>
      <c r="E382" s="35" t="s">
        <v>931</v>
      </c>
    </row>
    <row r="383" spans="1:5" ht="12.75">
      <c r="A383" s="36" t="s">
        <v>52</v>
      </c>
      <c r="E383" s="37" t="s">
        <v>859</v>
      </c>
    </row>
    <row r="384" spans="1:5" ht="267.75">
      <c r="A384" t="s">
        <v>54</v>
      </c>
      <c r="E384" s="35" t="s">
        <v>932</v>
      </c>
    </row>
    <row r="385" spans="1:16" ht="12.75">
      <c r="A385" s="25" t="s">
        <v>45</v>
      </c>
      <c r="B385" s="29" t="s">
        <v>933</v>
      </c>
      <c r="C385" s="29" t="s">
        <v>934</v>
      </c>
      <c r="D385" s="25" t="s">
        <v>53</v>
      </c>
      <c r="E385" s="30" t="s">
        <v>935</v>
      </c>
      <c r="F385" s="31" t="s">
        <v>60</v>
      </c>
      <c r="G385" s="32">
        <v>15</v>
      </c>
      <c r="H385" s="33">
        <v>0</v>
      </c>
      <c r="I385" s="33">
        <f>ROUND(ROUND(H385,2)*ROUND(G385,3),2)</f>
      </c>
      <c r="O385">
        <f>(I385*21)/100</f>
      </c>
      <c r="P385" t="s">
        <v>23</v>
      </c>
    </row>
    <row r="386" spans="1:5" ht="12.75">
      <c r="A386" s="34" t="s">
        <v>50</v>
      </c>
      <c r="E386" s="35" t="s">
        <v>936</v>
      </c>
    </row>
    <row r="387" spans="1:5" ht="25.5">
      <c r="A387" s="36" t="s">
        <v>52</v>
      </c>
      <c r="E387" s="37" t="s">
        <v>937</v>
      </c>
    </row>
    <row r="388" spans="1:5" ht="267.75">
      <c r="A388" t="s">
        <v>54</v>
      </c>
      <c r="E388" s="35" t="s">
        <v>938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