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365" windowHeight="11520" activeTab="1"/>
  </bookViews>
  <sheets>
    <sheet name="Rekapitulace stavby" sheetId="1" r:id="rId1"/>
    <sheet name="Rozpočet" sheetId="2" r:id="rId2"/>
  </sheets>
  <definedNames>
    <definedName name="_xlnm._FilterDatabase" localSheetId="1" hidden="1">'Rozpočet'!$C$127:$K$280</definedName>
    <definedName name="_xlnm.Print_Titles" localSheetId="0">'Rekapitulace stavby'!$92:$92</definedName>
    <definedName name="_xlnm.Print_Titles" localSheetId="1">'Rozpočet'!$127:$127</definedName>
    <definedName name="_xlnm.Print_Area" localSheetId="0">'Rekapitulace stavby'!$D$4:$AO$76,'Rekapitulace stavby'!$C$82:$AQ$96</definedName>
    <definedName name="_xlnm.Print_Area" localSheetId="1">'Rozpočet'!$C$4:$J$76,'Rozpočet'!$C$82:$J$109,'Rozpočet'!$C$115:$J$280</definedName>
  </definedNames>
  <calcPr fullCalcOnLoad="1"/>
</workbook>
</file>

<file path=xl/sharedStrings.xml><?xml version="1.0" encoding="utf-8"?>
<sst xmlns="http://schemas.openxmlformats.org/spreadsheetml/2006/main" count="1569" uniqueCount="408">
  <si>
    <t>Export Komplet</t>
  </si>
  <si>
    <t/>
  </si>
  <si>
    <t>2.0</t>
  </si>
  <si>
    <t>False</t>
  </si>
  <si>
    <t>{d108fe15-3a14-4072-8707-e5e2bf052e7f}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</si>
  <si>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</si>
  <si>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</si>
  <si>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</si>
  <si>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</si>
  <si>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</si>
  <si>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</si>
  <si>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</si>
  <si>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</si>
  <si>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Stavba:</t>
  </si>
  <si>
    <t>KSO:</t>
  </si>
  <si>
    <t>CC-CZ:</t>
  </si>
  <si>
    <t>Místo:</t>
  </si>
  <si>
    <t xml:space="preserve"> </t>
  </si>
  <si>
    <t>Datum:</t>
  </si>
  <si>
    <t>Zadavatel:</t>
  </si>
  <si>
    <t>IČ:</t>
  </si>
  <si>
    <t>DIČ:</t>
  </si>
  <si>
    <t>Zhotovitel: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</si>
  <si>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</si>
  <si>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</si>
  <si>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</si>
  <si>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</si>
  <si>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</si>
  <si>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</si>
  <si>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</si>
  <si>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</si>
  <si>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</si>
  <si>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</si>
  <si>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</si>
  <si>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</si>
  <si>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</si>
  <si>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</si>
  <si>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</si>
  <si>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</si>
  <si>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</si>
  <si>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</si>
  <si>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</si>
  <si>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</si>
  <si>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</si>
  <si>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</si>
  <si>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</si>
  <si>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</si>
  <si>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</si>
  <si>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</si>
  <si>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</si>
  <si>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</si>
  <si>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</si>
  <si>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</si>
  <si>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</si>
  <si>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</si>
  <si>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</si>
  <si>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</si>
  <si>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</si>
  <si>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</si>
  <si>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</si>
  <si>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</si>
  <si>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</si>
  <si>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</si>
  <si>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</si>
  <si>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</si>
  <si>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</si>
  <si>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</si>
  <si>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</si>
  <si>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</si>
  <si>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</si>
  <si>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</si>
  <si>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</si>
  <si>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STA</t>
  </si>
  <si>
    <t>1</t>
  </si>
  <si>
    <t>{31243718-df9e-4a72-8e86-60cec7e80eb8}</t>
  </si>
  <si>
    <t>2</t>
  </si>
  <si>
    <t>KRYCÍ LIST SOUPISU PRACÍ</t>
  </si>
  <si>
    <t>Objekt:</t>
  </si>
  <si>
    <t>REKAPITULACE ČLENĚNÍ SOUPISU PRACÍ</t>
  </si>
  <si>
    <t>Kód dílu - Popis</t>
  </si>
  <si>
    <t>Cena celkem [CZK]</t>
  </si>
  <si>
    <t>Náklady ze soupisu prací</t>
  </si>
  <si>
    <t>-1</t>
  </si>
  <si>
    <t>D1 - SO 01-1: STŘEŠNÍ PLÁŠŤ</t>
  </si>
  <si>
    <t xml:space="preserve">    D2 - 009: Ostatní konstrukce a práce</t>
  </si>
  <si>
    <t xml:space="preserve">    D3 - 099: Přesun hmot HSV</t>
  </si>
  <si>
    <t xml:space="preserve">    D4 - 762: Konstrukce tesařské</t>
  </si>
  <si>
    <t xml:space="preserve">    D5 - 764: Konstrukce klempířské</t>
  </si>
  <si>
    <t xml:space="preserve">    D6 - 765: Tvrdé krytiny</t>
  </si>
  <si>
    <t xml:space="preserve">    D7 - 767: Kovové konstrukce doplňkové</t>
  </si>
  <si>
    <t xml:space="preserve">    D8 - 783: Nátěry</t>
  </si>
  <si>
    <t>HSV - Práce a dodávky HSV</t>
  </si>
  <si>
    <t xml:space="preserve">    9 - Ostatní konstrukce a práce, bourání</t>
  </si>
  <si>
    <t>VRN - Vedlejší rozpočtové náklady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</si>
  <si>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</si>
  <si>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</si>
  <si>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</si>
  <si>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</si>
  <si>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</si>
  <si>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</si>
  <si>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</si>
  <si>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</si>
  <si>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</si>
  <si>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</si>
  <si>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</si>
  <si>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</si>
  <si>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</si>
  <si>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</si>
  <si>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D1</t>
  </si>
  <si>
    <t>SO 01-1: STŘEŠNÍ PLÁŠŤ</t>
  </si>
  <si>
    <t>ROZPOCET</t>
  </si>
  <si>
    <t>D2</t>
  </si>
  <si>
    <t>009: Ostatní konstrukce a práce</t>
  </si>
  <si>
    <t>K</t>
  </si>
  <si>
    <t>978019371</t>
  </si>
  <si>
    <t>m2</t>
  </si>
  <si>
    <t>4</t>
  </si>
  <si>
    <t>PP</t>
  </si>
  <si>
    <t>Otlučení vápenných nebo vápenocementových omítek vnějších ploch s vyškrabáním spar a s očištěním zdiva stupně členitosti 3 až 5, v rozsahu přes 50 do 65 %, komínová tělesa, štítové zdivo</t>
  </si>
  <si>
    <t>622423321</t>
  </si>
  <si>
    <t>OPRAVA OMÍTKY KOMÍNOVÝCH TĚLES MVC CLEN 3 STUK -30%</t>
  </si>
  <si>
    <t>3</t>
  </si>
  <si>
    <t>622401903</t>
  </si>
  <si>
    <t>PRIPL ZAOB OMIT VNE STEN STUK HLAZ</t>
  </si>
  <si>
    <t>6</t>
  </si>
  <si>
    <t>D3</t>
  </si>
  <si>
    <t>099: Přesun hmot HSV</t>
  </si>
  <si>
    <t>998018003</t>
  </si>
  <si>
    <t>Přesun hmot ruční pro budovy v do 24 m</t>
  </si>
  <si>
    <t>t</t>
  </si>
  <si>
    <t>8</t>
  </si>
  <si>
    <t>Přesun hmot pro budovy občanské výstavby, bydlení, výrobu a služby ruční - bez užití mechanizace vodorovná dopravní vzdálenost do 100 m pro budovy s jakoukoliv nosnou konstrukcí výšky přes 12 do 24 m</t>
  </si>
  <si>
    <t>5</t>
  </si>
  <si>
    <t>997013312</t>
  </si>
  <si>
    <t>Montáž a demontáž shozu suti v do 20 m</t>
  </si>
  <si>
    <t>m</t>
  </si>
  <si>
    <t>10</t>
  </si>
  <si>
    <t>Doprava suti shozem montáž a demontáž shozu výšky přes 10 do 20 m</t>
  </si>
  <si>
    <t>997013322</t>
  </si>
  <si>
    <t>Příplatek k shozu suti v do 20 m za první a ZKD den použití</t>
  </si>
  <si>
    <t>12</t>
  </si>
  <si>
    <t>Doprava suti shozem montáž a demontáž shozu výšky Příplatek za první a každý další den použití shozu k ceně pol č.7</t>
  </si>
  <si>
    <t>VV</t>
  </si>
  <si>
    <t>20*30</t>
  </si>
  <si>
    <t>Součet</t>
  </si>
  <si>
    <t>7</t>
  </si>
  <si>
    <t>997013501</t>
  </si>
  <si>
    <t>Odvoz suti a vybouraných hmot na skládku nebo meziskládku do 1 km se složením</t>
  </si>
  <si>
    <t>14</t>
  </si>
  <si>
    <t>Odvoz suti a vybouraných hmot na skládku nebo meziskládku se složením, na vzdálenost do 1 km</t>
  </si>
  <si>
    <t>997013509</t>
  </si>
  <si>
    <t>Příplatek k odvozu suti a vybouraných hmot na skládku ZKD 1 km přes 1 km</t>
  </si>
  <si>
    <t>16</t>
  </si>
  <si>
    <t>Odvoz suti a vybouraných hmot na skládku nebo meziskládku se složením, na vzdálenost Příplatek k ceně za každý další i započatý 1 km přes 1 km</t>
  </si>
  <si>
    <t>42,100*6</t>
  </si>
  <si>
    <t>9</t>
  </si>
  <si>
    <t>997013831</t>
  </si>
  <si>
    <t>Poplatek za uložení na skládce (skládkovné) stavebního odpadu tříděného, střešní krytina</t>
  </si>
  <si>
    <t>18</t>
  </si>
  <si>
    <t>Poplatek za uložení stavebního odpadu na skládce (skládkovné) tříděného stavebního a demoličního, keramická střešní krytina</t>
  </si>
  <si>
    <t>D4</t>
  </si>
  <si>
    <t>762: Konstrukce tesařské</t>
  </si>
  <si>
    <t>762331813</t>
  </si>
  <si>
    <t>DMTŽ tesařsky krov vázaný -288cm2</t>
  </si>
  <si>
    <t>20</t>
  </si>
  <si>
    <t>DMTŽ tesařské krokve průřezu do 288cm2</t>
  </si>
  <si>
    <t>11</t>
  </si>
  <si>
    <t>762331931</t>
  </si>
  <si>
    <t>Výřez střešní vazby -288cm2</t>
  </si>
  <si>
    <t>22</t>
  </si>
  <si>
    <t>Výřez střešní vazby krovu do 288cm2, krokev, pozednice, sloupek, kleština</t>
  </si>
  <si>
    <t>762333130</t>
  </si>
  <si>
    <t>Tesařsky krov vázaný prom tvar hran -288cm2</t>
  </si>
  <si>
    <t>24</t>
  </si>
  <si>
    <t>MTŽ tesařsky krov vázaný průřezu do 288cm2</t>
  </si>
  <si>
    <t>762341911</t>
  </si>
  <si>
    <t>Výřez otvoru v laťování střech -1m2</t>
  </si>
  <si>
    <t>26</t>
  </si>
  <si>
    <t>Výřez otvoru v laťování střech do 1m2 pro osazení střešního výlezu 0,65x0,65m</t>
  </si>
  <si>
    <t>762342212</t>
  </si>
  <si>
    <t>Tesařské laťování střech rozteč -22cm</t>
  </si>
  <si>
    <t>28</t>
  </si>
  <si>
    <t>Tesařské laťování střech rozteč do 22cm</t>
  </si>
  <si>
    <t>762342451</t>
  </si>
  <si>
    <t>Tesařské laťování střech kontralatě</t>
  </si>
  <si>
    <t>30</t>
  </si>
  <si>
    <t>Tesařské laťování střech, montáž kontralatě</t>
  </si>
  <si>
    <t>762342811</t>
  </si>
  <si>
    <t>DMTŽ laťování střech rozteč -22cm</t>
  </si>
  <si>
    <t>32</t>
  </si>
  <si>
    <t>DMTŽ laťování střech rozteč do 22cm, dtto pol.12</t>
  </si>
  <si>
    <t>17</t>
  </si>
  <si>
    <t>762354112</t>
  </si>
  <si>
    <t>Tesařský střešní výlez 0,65x0,65m vč. Cu opechování</t>
  </si>
  <si>
    <t>ks</t>
  </si>
  <si>
    <t>34</t>
  </si>
  <si>
    <t>762354803</t>
  </si>
  <si>
    <t>DMTŽ tesař střešního výlezu sklon střechy -45st</t>
  </si>
  <si>
    <t>36</t>
  </si>
  <si>
    <t>DMTŽ střešního výlezu včetně likvidace odpadu</t>
  </si>
  <si>
    <t>19</t>
  </si>
  <si>
    <t>60596020</t>
  </si>
  <si>
    <t>Řezivo truhlářské smrk</t>
  </si>
  <si>
    <t>m3</t>
  </si>
  <si>
    <t>38</t>
  </si>
  <si>
    <t>D stavebního konstrukčního řeziva smrk</t>
  </si>
  <si>
    <t>60598010</t>
  </si>
  <si>
    <t>Řezivo latě smrk 40x60mm</t>
  </si>
  <si>
    <t>40</t>
  </si>
  <si>
    <t>762395000</t>
  </si>
  <si>
    <t>Tesař střechy spojovací prostředky</t>
  </si>
  <si>
    <t>42</t>
  </si>
  <si>
    <t>Spojovací materiál pro tesařské konstrukce</t>
  </si>
  <si>
    <t>762396000</t>
  </si>
  <si>
    <t>Tesař střechy impregnace řeziva</t>
  </si>
  <si>
    <t>44</t>
  </si>
  <si>
    <t>23</t>
  </si>
  <si>
    <t>998762102</t>
  </si>
  <si>
    <t>Konstrukce tesařské přesun hmot výška -12m</t>
  </si>
  <si>
    <t>46</t>
  </si>
  <si>
    <t>Přesun hmot pro tesařské konstrukce</t>
  </si>
  <si>
    <t>D5</t>
  </si>
  <si>
    <t>764: Konstrukce klempířské</t>
  </si>
  <si>
    <t>764211202</t>
  </si>
  <si>
    <t>Klemp Cu zastř jedn hlad ŘŠ 1000</t>
  </si>
  <si>
    <t>48</t>
  </si>
  <si>
    <t>Oplechování lemu střechy ke žlabu převodovému ŘŠ 1000</t>
  </si>
  <si>
    <t>25</t>
  </si>
  <si>
    <t>764217200</t>
  </si>
  <si>
    <t>Klemp Cu zastř hlad protipožár zídky</t>
  </si>
  <si>
    <t>50</t>
  </si>
  <si>
    <t>Oplechování protipožárních zídek ŘŠ 330</t>
  </si>
  <si>
    <t>764256201</t>
  </si>
  <si>
    <t>Klemp Cu žlab převodový RŠ 500</t>
  </si>
  <si>
    <t>52</t>
  </si>
  <si>
    <t>Žlab nad souběhem boční střechy k sousednímu objektu</t>
  </si>
  <si>
    <t>27</t>
  </si>
  <si>
    <t>764252203</t>
  </si>
  <si>
    <t>Klemp Cu žlab podokap půlkr ŘŠ 330</t>
  </si>
  <si>
    <t>54</t>
  </si>
  <si>
    <t>Cu žlab podokapní půlkruhový ŘŠ 330</t>
  </si>
  <si>
    <t>764254203</t>
  </si>
  <si>
    <t>KLEMP CU ZLAB NADR MASKA HLAD RS 1250</t>
  </si>
  <si>
    <t>56</t>
  </si>
  <si>
    <t>D+M Oplechování žlabu nad souběhem boční střechy k sousednímu objektu ŘŠ 1250</t>
  </si>
  <si>
    <t>29</t>
  </si>
  <si>
    <t>764258201</t>
  </si>
  <si>
    <t>KLEMP CU ZLAB MEZISTRESNI HAK RS 1100</t>
  </si>
  <si>
    <t>58</t>
  </si>
  <si>
    <t>Okapový hák</t>
  </si>
  <si>
    <t>764259211</t>
  </si>
  <si>
    <t>KLEMP CU ZLAB KOTLIK KONICKY D -150</t>
  </si>
  <si>
    <t>60</t>
  </si>
  <si>
    <t>31</t>
  </si>
  <si>
    <t>764259241</t>
  </si>
  <si>
    <t>KLEMP CU OCHR KOS VPUSTI TRUB D- 150</t>
  </si>
  <si>
    <t>62</t>
  </si>
  <si>
    <t>764265220</t>
  </si>
  <si>
    <t>64</t>
  </si>
  <si>
    <t>33</t>
  </si>
  <si>
    <t>764267201</t>
  </si>
  <si>
    <t>KLEMP CU OPLECH VIKYRE RP -6M2 RS 450</t>
  </si>
  <si>
    <t>66</t>
  </si>
  <si>
    <t>764292250</t>
  </si>
  <si>
    <t>KLEMP CU STRESNI UZLABI RS 660</t>
  </si>
  <si>
    <t>68</t>
  </si>
  <si>
    <t>35</t>
  </si>
  <si>
    <t>764294220</t>
  </si>
  <si>
    <t>KLEMP CU PODKLADNI PAS RS 200</t>
  </si>
  <si>
    <t>70</t>
  </si>
  <si>
    <t>764249210</t>
  </si>
  <si>
    <t>KLEMP CU DRZAK HROMOSVOD LANA</t>
  </si>
  <si>
    <t>72</t>
  </si>
  <si>
    <t>37</t>
  </si>
  <si>
    <t>764248231</t>
  </si>
  <si>
    <t>KLEMP CU SNEHOLAP PODLOZKA 250x250</t>
  </si>
  <si>
    <t>74</t>
  </si>
  <si>
    <t>764239220</t>
  </si>
  <si>
    <t>KLEMP CU LEM KOMIN KRYT hladká</t>
  </si>
  <si>
    <t>76</t>
  </si>
  <si>
    <t>39</t>
  </si>
  <si>
    <t>764554202</t>
  </si>
  <si>
    <t>KLEMP CU ODPADNI TROUBY KRUH D 100</t>
  </si>
  <si>
    <t>78</t>
  </si>
  <si>
    <t>998764102</t>
  </si>
  <si>
    <t>KONSTR KLEMPIR PRESUN HMOT VYSKA -12M</t>
  </si>
  <si>
    <t>80</t>
  </si>
  <si>
    <t>D6</t>
  </si>
  <si>
    <t>765: Tvrdé krytiny</t>
  </si>
  <si>
    <t>41</t>
  </si>
  <si>
    <t>765316870</t>
  </si>
  <si>
    <t>ODSTR KRYTINY BOBROVKA DO SUTI</t>
  </si>
  <si>
    <t>82</t>
  </si>
  <si>
    <t>765318868</t>
  </si>
  <si>
    <t>ODSTR HREB Z BOBROVKY</t>
  </si>
  <si>
    <t>84</t>
  </si>
  <si>
    <t>43</t>
  </si>
  <si>
    <t>765331321</t>
  </si>
  <si>
    <t>ZASTR BOBROVKA NA SUCHO SLOZ SUPIN</t>
  </si>
  <si>
    <t>86</t>
  </si>
  <si>
    <t>765331333</t>
  </si>
  <si>
    <t>HREBEN BOBROVKA DO MALTY</t>
  </si>
  <si>
    <t>88</t>
  </si>
  <si>
    <t>45</t>
  </si>
  <si>
    <t>765331612</t>
  </si>
  <si>
    <t>POJISTNÁ IZOLACE PODBITI DIFUZNI FOLIE</t>
  </si>
  <si>
    <t>90</t>
  </si>
  <si>
    <t>765331622</t>
  </si>
  <si>
    <t>PRIREZ A UCHYCENI BOBROVEK</t>
  </si>
  <si>
    <t>92</t>
  </si>
  <si>
    <t>47</t>
  </si>
  <si>
    <t>998765102</t>
  </si>
  <si>
    <t>KRYTINY TVRDE PRESUN HMOT VYSKA -12M</t>
  </si>
  <si>
    <t>94</t>
  </si>
  <si>
    <t>D7</t>
  </si>
  <si>
    <t>767: Kovové konstrukce doplňkové</t>
  </si>
  <si>
    <t>767312736</t>
  </si>
  <si>
    <t>MTZ KOTVÍCÍ ŽELEZO SVORNÍKY M24</t>
  </si>
  <si>
    <t>kg</t>
  </si>
  <si>
    <t>96</t>
  </si>
  <si>
    <t>49</t>
  </si>
  <si>
    <t>998767102</t>
  </si>
  <si>
    <t>KOVOVE D KONST PRESUN HMOT VYSKA -12M</t>
  </si>
  <si>
    <t>98</t>
  </si>
  <si>
    <t>D8</t>
  </si>
  <si>
    <t>783: Nátěry</t>
  </si>
  <si>
    <t>783784503</t>
  </si>
  <si>
    <t>NATER TESAR KCE BORONIT 3x PŮVODNÍ A NOVÝ KROV</t>
  </si>
  <si>
    <t>100</t>
  </si>
  <si>
    <t>HSV</t>
  </si>
  <si>
    <t>Práce a dodávky HSV</t>
  </si>
  <si>
    <t>Ostatní konstrukce a práce, bourání</t>
  </si>
  <si>
    <t>51</t>
  </si>
  <si>
    <t>941211111</t>
  </si>
  <si>
    <t>Montáž lešení řadového rámového lehkého zatížení do 200 kg/m2 š do 0,9 m v do 10 m</t>
  </si>
  <si>
    <t>-1544145423</t>
  </si>
  <si>
    <t>Montáž lešení řadového rámového lehkého pracovního s podlahami  s provozním zatížením tř. 3 do 200 kg/m2 šířky tř. SW06 přes 0,6 do 0,9 m, výšky do 10 m</t>
  </si>
  <si>
    <t>941211211</t>
  </si>
  <si>
    <t>Příplatek k lešení řadovému rámovému lehkému š 0,9 m v do 25 m za první a ZKD den použití</t>
  </si>
  <si>
    <t>-162109961</t>
  </si>
  <si>
    <t>Montáž lešení řadového rámového lehkého pracovního s podlahami  s provozním zatížením tř. 3 do 200 kg/m2 Příplatek za první a každý další den použití lešení k ceně -1111 nebo -1112</t>
  </si>
  <si>
    <t>53</t>
  </si>
  <si>
    <t>941211811</t>
  </si>
  <si>
    <t>Demontáž lešení řadového rámového lehkého zatížení do 200 kg/m2 š do 0,9 m v do 10 m</t>
  </si>
  <si>
    <t>477489298</t>
  </si>
  <si>
    <t>Demontáž lešení řadového rámového lehkého pracovního  s provozním zatížením tř. 3 do 200 kg/m2 šířky tř. SW06 přes 0,6 do 0,9 m, výšky do 10 m</t>
  </si>
  <si>
    <t>944511111</t>
  </si>
  <si>
    <t>Montáž ochranné sítě z textilie z umělých vláken</t>
  </si>
  <si>
    <t>1777899279</t>
  </si>
  <si>
    <t>Montáž ochranné sítě  zavěšené na konstrukci lešení z textilie z umělých vláken</t>
  </si>
  <si>
    <t>55</t>
  </si>
  <si>
    <t>944511211</t>
  </si>
  <si>
    <t>Příplatek k ochranné síti za první a ZKD den použití</t>
  </si>
  <si>
    <t>-2098732224</t>
  </si>
  <si>
    <t>Montáž ochranné sítě  Příplatek za první a každý další den použití sítě k ceně -1111</t>
  </si>
  <si>
    <t>944511811</t>
  </si>
  <si>
    <t>Demontáž ochranné sítě z textilie z umělých vláken</t>
  </si>
  <si>
    <t>-873486215</t>
  </si>
  <si>
    <t>Demontáž ochranné sítě  zavěšené na konstrukci lešení z textilie z umělých vláken</t>
  </si>
  <si>
    <t>VRN</t>
  </si>
  <si>
    <t>Vedlejší rozpočtové náklady</t>
  </si>
  <si>
    <t>VRN3</t>
  </si>
  <si>
    <t>Zařízení staveniště</t>
  </si>
  <si>
    <t>57</t>
  </si>
  <si>
    <t>Hlavní VRN - zařízení staveniště, provoz investora, inženýrská činnost, územní vlivy</t>
  </si>
  <si>
    <t>kus</t>
  </si>
  <si>
    <t>1024</t>
  </si>
  <si>
    <t>-1066015937</t>
  </si>
  <si>
    <t>ZAB</t>
  </si>
  <si>
    <t>Stavební zábor veřejného prostranství</t>
  </si>
  <si>
    <t>1242913675</t>
  </si>
  <si>
    <t>59</t>
  </si>
  <si>
    <t>DIO</t>
  </si>
  <si>
    <t>DIO pro stavební zábor</t>
  </si>
  <si>
    <t>-1591477389</t>
  </si>
  <si>
    <t>MYK</t>
  </si>
  <si>
    <t>mykologický posudek</t>
  </si>
  <si>
    <t>2004142426</t>
  </si>
  <si>
    <t>1239754135</t>
  </si>
  <si>
    <t>´00067539</t>
  </si>
  <si>
    <t>Rozpočet</t>
  </si>
  <si>
    <t>Obnova střešního pláště, Arnoldinovský dům čp.97, Masarykovo nám., Brandýs n. L.</t>
  </si>
  <si>
    <t>(25,57+17,30+20,31)x12</t>
  </si>
  <si>
    <t>Otlučení (osekání) vnější vápenné nebo vápeno cementové omítky stupně členitosti 3 až 5 do 65%</t>
  </si>
  <si>
    <t>(10,36+10,11)*22,26+(5,05+4,42)*20,32+3,77</t>
  </si>
  <si>
    <t>7,42+10,3+10,1+10,2+10,1+5,05+4,62+8,03+2,3*2+1,14*2</t>
  </si>
  <si>
    <t>D+M střešního výlezu 0,65x0,65m bez Cu oplechováním, límce zateplení a s izolačním zasklením</t>
  </si>
  <si>
    <t>KLEMP CU VÝSTUP HLAD KRYTINA</t>
  </si>
  <si>
    <t>D+M Klempířské Cu nadstřešní výustek</t>
  </si>
  <si>
    <t>25*(10,3+10,1)*0,6+28*2,1*0,56+3*24,8*0,68+8*3,3*0,56</t>
  </si>
  <si>
    <t>21*(5,05+4,42)*0,52+10*5,85*2*0,48+3*21,1*0,6+6*3,3*0,56</t>
  </si>
  <si>
    <t>D střešní latě 40x60mm smrk</t>
  </si>
  <si>
    <t>Impregnace celého povrchu tesařských prvků krovu 2x nástřikem přípravku s fungicidními účinky</t>
  </si>
  <si>
    <t>RUCNI NATER TESAR KCE BORONIT 3x PŮVODNÍ A NOVÝ KROV</t>
  </si>
  <si>
    <t>25*(10,3+10,1)+21*(5,05+4,42)</t>
  </si>
  <si>
    <t>DIO pro stavební zábor, 3 měs</t>
  </si>
  <si>
    <t>Ing. Arch. L. Stříteský</t>
  </si>
  <si>
    <t>František Klus</t>
  </si>
  <si>
    <t>Rekonstrukce památek, s. r. o.</t>
  </si>
  <si>
    <t>Oblastní muzeum Praha-východ, příspěvková organizace</t>
  </si>
  <si>
    <t>SO01</t>
  </si>
  <si>
    <t>VV (ÚRS2021-II)</t>
  </si>
  <si>
    <t>K1</t>
  </si>
  <si>
    <t>K2</t>
  </si>
  <si>
    <t>K3</t>
  </si>
  <si>
    <t>KLEMP CU ŽLAB NADOKAP RS 670</t>
  </si>
  <si>
    <t>KLEMP CU OKAPNICE RS 670</t>
  </si>
  <si>
    <t>KLEMP CU UPEVŇOVACÍ LIŠTA RS 200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</si>
</sst>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%"/>
    <numFmt numFmtId="165" formatCode="dd\.mm\.yyyy"/>
    <numFmt numFmtId="166" formatCode="#,##0.00000"/>
    <numFmt numFmtId="167" formatCode="#,##0.000"/>
  </numFmts>
  <fonts count="91">
    <font>
      <sz val="8"/>
      <name val="Arial CE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1"/>
      <name val="Arial CE"/>
      <family val="0"/>
    </font>
    <font>
      <b/>
      <sz val="12"/>
      <name val="Arial CE"/>
      <family val="0"/>
    </font>
    <font>
      <sz val="11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sz val="9"/>
      <name val="Arial CE"/>
      <family val="0"/>
    </font>
    <font>
      <sz val="12"/>
      <name val="Arial CE"/>
      <family val="0"/>
    </font>
    <font>
      <b/>
      <sz val="8"/>
      <name val="Arial CE"/>
      <family val="0"/>
    </font>
    <font>
      <sz val="7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55"/>
      <name val="Arial CE"/>
      <family val="0"/>
    </font>
    <font>
      <sz val="12"/>
      <color indexed="56"/>
      <name val="Arial CE"/>
      <family val="0"/>
    </font>
    <font>
      <sz val="10"/>
      <color indexed="56"/>
      <name val="Arial CE"/>
      <family val="0"/>
    </font>
    <font>
      <sz val="8"/>
      <color indexed="56"/>
      <name val="Arial CE"/>
      <family val="0"/>
    </font>
    <font>
      <sz val="8"/>
      <color indexed="63"/>
      <name val="Arial CE"/>
      <family val="0"/>
    </font>
    <font>
      <sz val="8"/>
      <color indexed="10"/>
      <name val="Arial CE"/>
      <family val="0"/>
    </font>
    <font>
      <sz val="8"/>
      <color indexed="9"/>
      <name val="Arial CE"/>
      <family val="0"/>
    </font>
    <font>
      <sz val="8"/>
      <color indexed="48"/>
      <name val="Arial CE"/>
      <family val="0"/>
    </font>
    <font>
      <b/>
      <sz val="10"/>
      <color indexed="63"/>
      <name val="Arial CE"/>
      <family val="0"/>
    </font>
    <font>
      <sz val="9"/>
      <color indexed="55"/>
      <name val="Arial CE"/>
      <family val="0"/>
    </font>
    <font>
      <b/>
      <sz val="12"/>
      <color indexed="16"/>
      <name val="Arial CE"/>
      <family val="0"/>
    </font>
    <font>
      <sz val="12"/>
      <color indexed="55"/>
      <name val="Arial CE"/>
      <family val="0"/>
    </font>
    <font>
      <sz val="18"/>
      <color indexed="12"/>
      <name val="Wingdings 2"/>
      <family val="1"/>
    </font>
    <font>
      <b/>
      <sz val="11"/>
      <color indexed="56"/>
      <name val="Arial CE"/>
      <family val="0"/>
    </font>
    <font>
      <sz val="11"/>
      <color indexed="56"/>
      <name val="Arial CE"/>
      <family val="0"/>
    </font>
    <font>
      <sz val="11"/>
      <color indexed="55"/>
      <name val="Arial CE"/>
      <family val="0"/>
    </font>
    <font>
      <sz val="10"/>
      <color indexed="48"/>
      <name val="Arial CE"/>
      <family val="0"/>
    </font>
    <font>
      <sz val="8"/>
      <color indexed="55"/>
      <name val="Arial CE"/>
      <family val="0"/>
    </font>
    <font>
      <sz val="8"/>
      <color indexed="16"/>
      <name val="Arial CE"/>
      <family val="0"/>
    </font>
    <font>
      <sz val="7"/>
      <color indexed="55"/>
      <name val="Arial CE"/>
      <family val="0"/>
    </font>
    <font>
      <b/>
      <sz val="10"/>
      <color indexed="55"/>
      <name val="Arial CE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969696"/>
      <name val="Arial CE"/>
      <family val="0"/>
    </font>
    <font>
      <sz val="12"/>
      <color rgb="FF003366"/>
      <name val="Arial CE"/>
      <family val="0"/>
    </font>
    <font>
      <sz val="10"/>
      <color rgb="FF003366"/>
      <name val="Arial CE"/>
      <family val="0"/>
    </font>
    <font>
      <sz val="8"/>
      <color rgb="FF003366"/>
      <name val="Arial CE"/>
      <family val="0"/>
    </font>
    <font>
      <sz val="8"/>
      <color rgb="FF505050"/>
      <name val="Arial CE"/>
      <family val="0"/>
    </font>
    <font>
      <sz val="8"/>
      <color rgb="FFFF0000"/>
      <name val="Arial CE"/>
      <family val="0"/>
    </font>
    <font>
      <sz val="8"/>
      <color rgb="FFFFFFFF"/>
      <name val="Arial CE"/>
      <family val="0"/>
    </font>
    <font>
      <sz val="8"/>
      <color rgb="FF3366FF"/>
      <name val="Arial CE"/>
      <family val="0"/>
    </font>
    <font>
      <b/>
      <sz val="10"/>
      <color rgb="FF464646"/>
      <name val="Arial CE"/>
      <family val="0"/>
    </font>
    <font>
      <sz val="9"/>
      <color rgb="FF969696"/>
      <name val="Arial CE"/>
      <family val="0"/>
    </font>
    <font>
      <b/>
      <sz val="12"/>
      <color rgb="FF960000"/>
      <name val="Arial CE"/>
      <family val="0"/>
    </font>
    <font>
      <sz val="12"/>
      <color rgb="FF969696"/>
      <name val="Arial CE"/>
      <family val="0"/>
    </font>
    <font>
      <sz val="18"/>
      <color theme="10"/>
      <name val="Wingdings 2"/>
      <family val="1"/>
    </font>
    <font>
      <b/>
      <sz val="11"/>
      <color rgb="FF003366"/>
      <name val="Arial CE"/>
      <family val="0"/>
    </font>
    <font>
      <sz val="11"/>
      <color rgb="FF003366"/>
      <name val="Arial CE"/>
      <family val="0"/>
    </font>
    <font>
      <sz val="11"/>
      <color rgb="FF969696"/>
      <name val="Arial CE"/>
      <family val="0"/>
    </font>
    <font>
      <sz val="10"/>
      <color rgb="FF3366FF"/>
      <name val="Arial CE"/>
      <family val="0"/>
    </font>
    <font>
      <sz val="8"/>
      <color rgb="FF969696"/>
      <name val="Arial CE"/>
      <family val="0"/>
    </font>
    <font>
      <b/>
      <sz val="12"/>
      <color rgb="FF800000"/>
      <name val="Arial CE"/>
      <family val="0"/>
    </font>
    <font>
      <sz val="8"/>
      <color rgb="FF960000"/>
      <name val="Arial CE"/>
      <family val="0"/>
    </font>
    <font>
      <sz val="7"/>
      <color rgb="FF969696"/>
      <name val="Arial CE"/>
      <family val="0"/>
    </font>
    <font>
      <b/>
      <sz val="10"/>
      <color rgb="FF969696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0C0C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Alignment="1">
      <alignment vertical="center"/>
    </xf>
    <xf numFmtId="0" fontId="6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72" fillId="0" borderId="0" xfId="0" applyFont="1" applyAlignment="1">
      <alignment/>
    </xf>
    <xf numFmtId="0" fontId="73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7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0" xfId="0" applyFont="1" applyAlignment="1">
      <alignment horizontal="left" vertical="center"/>
    </xf>
    <xf numFmtId="0" fontId="76" fillId="0" borderId="0" xfId="0" applyFont="1" applyAlignment="1">
      <alignment horizontal="left" vertical="center"/>
    </xf>
    <xf numFmtId="0" fontId="69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69" fillId="0" borderId="0" xfId="0" applyFont="1" applyAlignment="1">
      <alignment horizontal="left" vertical="center"/>
    </xf>
    <xf numFmtId="0" fontId="0" fillId="0" borderId="13" xfId="0" applyBorder="1" applyAlignment="1">
      <alignment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7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69" fillId="0" borderId="0" xfId="0" applyFont="1" applyAlignment="1">
      <alignment horizontal="right" vertical="center"/>
    </xf>
    <xf numFmtId="0" fontId="69" fillId="0" borderId="12" xfId="0" applyFont="1" applyBorder="1" applyAlignment="1">
      <alignment vertical="center"/>
    </xf>
    <xf numFmtId="0" fontId="0" fillId="33" borderId="0" xfId="0" applyFont="1" applyFill="1" applyAlignment="1">
      <alignment vertical="center"/>
    </xf>
    <xf numFmtId="0" fontId="4" fillId="33" borderId="15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77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69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34" borderId="16" xfId="0" applyFont="1" applyFill="1" applyBorder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78" fillId="0" borderId="22" xfId="0" applyFont="1" applyBorder="1" applyAlignment="1">
      <alignment horizontal="center" vertical="center" wrapText="1"/>
    </xf>
    <xf numFmtId="0" fontId="78" fillId="0" borderId="23" xfId="0" applyFont="1" applyBorder="1" applyAlignment="1">
      <alignment horizontal="center" vertical="center" wrapText="1"/>
    </xf>
    <xf numFmtId="0" fontId="78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79" fillId="0" borderId="0" xfId="0" applyFont="1" applyAlignment="1">
      <alignment horizontal="left" vertical="center"/>
    </xf>
    <xf numFmtId="0" fontId="79" fillId="0" borderId="0" xfId="0" applyFont="1" applyAlignment="1">
      <alignment vertical="center"/>
    </xf>
    <xf numFmtId="4" fontId="7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80" fillId="0" borderId="26" xfId="0" applyNumberFormat="1" applyFont="1" applyBorder="1" applyAlignment="1">
      <alignment vertical="center"/>
    </xf>
    <xf numFmtId="4" fontId="80" fillId="0" borderId="0" xfId="0" applyNumberFormat="1" applyFont="1" applyBorder="1" applyAlignment="1">
      <alignment vertical="center"/>
    </xf>
    <xf numFmtId="166" fontId="80" fillId="0" borderId="0" xfId="0" applyNumberFormat="1" applyFont="1" applyBorder="1" applyAlignment="1">
      <alignment vertical="center"/>
    </xf>
    <xf numFmtId="4" fontId="80" fillId="0" borderId="21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1" fillId="0" borderId="0" xfId="36" applyFont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82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84" fillId="0" borderId="27" xfId="0" applyNumberFormat="1" applyFont="1" applyBorder="1" applyAlignment="1">
      <alignment vertical="center"/>
    </xf>
    <xf numFmtId="4" fontId="84" fillId="0" borderId="28" xfId="0" applyNumberFormat="1" applyFont="1" applyBorder="1" applyAlignment="1">
      <alignment vertical="center"/>
    </xf>
    <xf numFmtId="166" fontId="84" fillId="0" borderId="28" xfId="0" applyNumberFormat="1" applyFont="1" applyBorder="1" applyAlignment="1">
      <alignment vertical="center"/>
    </xf>
    <xf numFmtId="4" fontId="84" fillId="0" borderId="29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 applyProtection="1">
      <alignment/>
      <protection/>
    </xf>
    <xf numFmtId="0" fontId="85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0" fontId="86" fillId="0" borderId="0" xfId="0" applyFont="1" applyAlignment="1">
      <alignment horizontal="left" vertical="center"/>
    </xf>
    <xf numFmtId="4" fontId="69" fillId="0" borderId="0" xfId="0" applyNumberFormat="1" applyFont="1" applyAlignment="1">
      <alignment vertical="center"/>
    </xf>
    <xf numFmtId="164" fontId="69" fillId="0" borderId="0" xfId="0" applyNumberFormat="1" applyFont="1" applyAlignment="1">
      <alignment horizontal="right" vertical="center"/>
    </xf>
    <xf numFmtId="0" fontId="0" fillId="34" borderId="0" xfId="0" applyFont="1" applyFill="1" applyAlignment="1">
      <alignment vertical="center"/>
    </xf>
    <xf numFmtId="0" fontId="4" fillId="34" borderId="15" xfId="0" applyFont="1" applyFill="1" applyBorder="1" applyAlignment="1">
      <alignment horizontal="left" vertical="center"/>
    </xf>
    <xf numFmtId="0" fontId="4" fillId="34" borderId="16" xfId="0" applyFont="1" applyFill="1" applyBorder="1" applyAlignment="1">
      <alignment horizontal="right" vertical="center"/>
    </xf>
    <xf numFmtId="0" fontId="4" fillId="34" borderId="16" xfId="0" applyFont="1" applyFill="1" applyBorder="1" applyAlignment="1">
      <alignment horizontal="center" vertical="center"/>
    </xf>
    <xf numFmtId="4" fontId="4" fillId="34" borderId="16" xfId="0" applyNumberFormat="1" applyFont="1" applyFill="1" applyBorder="1" applyAlignment="1">
      <alignment vertical="center"/>
    </xf>
    <xf numFmtId="0" fontId="0" fillId="34" borderId="30" xfId="0" applyFont="1" applyFill="1" applyBorder="1" applyAlignment="1">
      <alignment vertical="center"/>
    </xf>
    <xf numFmtId="0" fontId="69" fillId="0" borderId="14" xfId="0" applyFont="1" applyBorder="1" applyAlignment="1">
      <alignment horizontal="center" vertical="center"/>
    </xf>
    <xf numFmtId="0" fontId="69" fillId="0" borderId="14" xfId="0" applyFont="1" applyBorder="1" applyAlignment="1">
      <alignment horizontal="right" vertical="center"/>
    </xf>
    <xf numFmtId="0" fontId="8" fillId="34" borderId="0" xfId="0" applyFont="1" applyFill="1" applyAlignment="1">
      <alignment horizontal="left" vertical="center"/>
    </xf>
    <xf numFmtId="0" fontId="8" fillId="34" borderId="0" xfId="0" applyFont="1" applyFill="1" applyAlignment="1">
      <alignment horizontal="right" vertical="center"/>
    </xf>
    <xf numFmtId="0" fontId="87" fillId="0" borderId="0" xfId="0" applyFont="1" applyAlignment="1">
      <alignment horizontal="left" vertical="center"/>
    </xf>
    <xf numFmtId="0" fontId="70" fillId="0" borderId="12" xfId="0" applyFont="1" applyBorder="1" applyAlignment="1">
      <alignment vertical="center"/>
    </xf>
    <xf numFmtId="0" fontId="70" fillId="0" borderId="28" xfId="0" applyFont="1" applyBorder="1" applyAlignment="1">
      <alignment horizontal="left" vertical="center"/>
    </xf>
    <xf numFmtId="0" fontId="70" fillId="0" borderId="28" xfId="0" applyFont="1" applyBorder="1" applyAlignment="1">
      <alignment vertical="center"/>
    </xf>
    <xf numFmtId="4" fontId="70" fillId="0" borderId="28" xfId="0" applyNumberFormat="1" applyFont="1" applyBorder="1" applyAlignment="1">
      <alignment vertical="center"/>
    </xf>
    <xf numFmtId="0" fontId="71" fillId="0" borderId="12" xfId="0" applyFont="1" applyBorder="1" applyAlignment="1">
      <alignment vertical="center"/>
    </xf>
    <xf numFmtId="0" fontId="71" fillId="0" borderId="28" xfId="0" applyFont="1" applyBorder="1" applyAlignment="1">
      <alignment horizontal="left" vertical="center"/>
    </xf>
    <xf numFmtId="0" fontId="71" fillId="0" borderId="28" xfId="0" applyFont="1" applyBorder="1" applyAlignment="1">
      <alignment vertical="center"/>
    </xf>
    <xf numFmtId="4" fontId="71" fillId="0" borderId="28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8" fillId="34" borderId="22" xfId="0" applyFont="1" applyFill="1" applyBorder="1" applyAlignment="1">
      <alignment horizontal="center" vertical="center" wrapText="1"/>
    </xf>
    <xf numFmtId="0" fontId="8" fillId="34" borderId="23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" fontId="79" fillId="0" borderId="0" xfId="0" applyNumberFormat="1" applyFont="1" applyAlignment="1">
      <alignment/>
    </xf>
    <xf numFmtId="166" fontId="88" fillId="0" borderId="19" xfId="0" applyNumberFormat="1" applyFont="1" applyBorder="1" applyAlignment="1">
      <alignment/>
    </xf>
    <xf numFmtId="166" fontId="88" fillId="0" borderId="20" xfId="0" applyNumberFormat="1" applyFont="1" applyBorder="1" applyAlignment="1">
      <alignment/>
    </xf>
    <xf numFmtId="4" fontId="10" fillId="0" borderId="0" xfId="0" applyNumberFormat="1" applyFont="1" applyAlignment="1">
      <alignment vertical="center"/>
    </xf>
    <xf numFmtId="0" fontId="72" fillId="0" borderId="12" xfId="0" applyFont="1" applyBorder="1" applyAlignment="1">
      <alignment/>
    </xf>
    <xf numFmtId="0" fontId="72" fillId="0" borderId="0" xfId="0" applyFont="1" applyAlignment="1">
      <alignment horizontal="left"/>
    </xf>
    <xf numFmtId="0" fontId="70" fillId="0" borderId="0" xfId="0" applyFont="1" applyAlignment="1">
      <alignment horizontal="left"/>
    </xf>
    <xf numFmtId="4" fontId="70" fillId="0" borderId="0" xfId="0" applyNumberFormat="1" applyFont="1" applyAlignment="1">
      <alignment/>
    </xf>
    <xf numFmtId="0" fontId="72" fillId="0" borderId="26" xfId="0" applyFont="1" applyBorder="1" applyAlignment="1">
      <alignment/>
    </xf>
    <xf numFmtId="0" fontId="72" fillId="0" borderId="0" xfId="0" applyFont="1" applyBorder="1" applyAlignment="1">
      <alignment/>
    </xf>
    <xf numFmtId="166" fontId="72" fillId="0" borderId="0" xfId="0" applyNumberFormat="1" applyFont="1" applyBorder="1" applyAlignment="1">
      <alignment/>
    </xf>
    <xf numFmtId="166" fontId="72" fillId="0" borderId="21" xfId="0" applyNumberFormat="1" applyFont="1" applyBorder="1" applyAlignment="1">
      <alignment/>
    </xf>
    <xf numFmtId="0" fontId="72" fillId="0" borderId="0" xfId="0" applyFont="1" applyAlignment="1">
      <alignment horizontal="center"/>
    </xf>
    <xf numFmtId="4" fontId="72" fillId="0" borderId="0" xfId="0" applyNumberFormat="1" applyFont="1" applyAlignment="1">
      <alignment vertical="center"/>
    </xf>
    <xf numFmtId="0" fontId="71" fillId="0" borderId="0" xfId="0" applyFont="1" applyAlignment="1">
      <alignment horizontal="left"/>
    </xf>
    <xf numFmtId="4" fontId="71" fillId="0" borderId="0" xfId="0" applyNumberFormat="1" applyFont="1" applyAlignment="1">
      <alignment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31" xfId="0" applyFont="1" applyBorder="1" applyAlignment="1" applyProtection="1">
      <alignment vertical="center"/>
      <protection locked="0"/>
    </xf>
    <xf numFmtId="0" fontId="78" fillId="0" borderId="26" xfId="0" applyFont="1" applyBorder="1" applyAlignment="1">
      <alignment horizontal="left" vertical="center"/>
    </xf>
    <xf numFmtId="0" fontId="78" fillId="0" borderId="0" xfId="0" applyFont="1" applyBorder="1" applyAlignment="1">
      <alignment horizontal="center" vertical="center"/>
    </xf>
    <xf numFmtId="166" fontId="78" fillId="0" borderId="0" xfId="0" applyNumberFormat="1" applyFont="1" applyBorder="1" applyAlignment="1">
      <alignment vertical="center"/>
    </xf>
    <xf numFmtId="166" fontId="78" fillId="0" borderId="21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8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0" fillId="0" borderId="26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3" fillId="0" borderId="12" xfId="0" applyFont="1" applyBorder="1" applyAlignment="1">
      <alignment vertical="center"/>
    </xf>
    <xf numFmtId="0" fontId="73" fillId="0" borderId="0" xfId="0" applyFont="1" applyAlignment="1">
      <alignment horizontal="left" vertical="center"/>
    </xf>
    <xf numFmtId="0" fontId="73" fillId="0" borderId="0" xfId="0" applyFont="1" applyAlignment="1">
      <alignment horizontal="left" vertical="center" wrapText="1"/>
    </xf>
    <xf numFmtId="167" fontId="73" fillId="0" borderId="0" xfId="0" applyNumberFormat="1" applyFont="1" applyAlignment="1">
      <alignment vertical="center"/>
    </xf>
    <xf numFmtId="0" fontId="73" fillId="0" borderId="26" xfId="0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0" fontId="73" fillId="0" borderId="21" xfId="0" applyFont="1" applyBorder="1" applyAlignment="1">
      <alignment vertical="center"/>
    </xf>
    <xf numFmtId="0" fontId="74" fillId="0" borderId="12" xfId="0" applyFont="1" applyBorder="1" applyAlignment="1">
      <alignment vertical="center"/>
    </xf>
    <xf numFmtId="0" fontId="74" fillId="0" borderId="0" xfId="0" applyFont="1" applyAlignment="1">
      <alignment horizontal="left" vertical="center"/>
    </xf>
    <xf numFmtId="0" fontId="74" fillId="0" borderId="0" xfId="0" applyFont="1" applyAlignment="1">
      <alignment horizontal="left" vertical="center" wrapText="1"/>
    </xf>
    <xf numFmtId="167" fontId="74" fillId="0" borderId="0" xfId="0" applyNumberFormat="1" applyFont="1" applyAlignment="1">
      <alignment vertical="center"/>
    </xf>
    <xf numFmtId="0" fontId="74" fillId="0" borderId="26" xfId="0" applyFont="1" applyBorder="1" applyAlignment="1">
      <alignment vertical="center"/>
    </xf>
    <xf numFmtId="0" fontId="74" fillId="0" borderId="0" xfId="0" applyFont="1" applyBorder="1" applyAlignment="1">
      <alignment vertical="center"/>
    </xf>
    <xf numFmtId="0" fontId="74" fillId="0" borderId="21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8" fillId="35" borderId="31" xfId="0" applyFont="1" applyFill="1" applyBorder="1" applyAlignment="1" applyProtection="1">
      <alignment horizontal="center" vertical="center"/>
      <protection locked="0"/>
    </xf>
    <xf numFmtId="49" fontId="8" fillId="35" borderId="31" xfId="0" applyNumberFormat="1" applyFont="1" applyFill="1" applyBorder="1" applyAlignment="1" applyProtection="1">
      <alignment horizontal="left" vertical="center" wrapText="1"/>
      <protection locked="0"/>
    </xf>
    <xf numFmtId="0" fontId="8" fillId="35" borderId="31" xfId="0" applyFont="1" applyFill="1" applyBorder="1" applyAlignment="1" applyProtection="1">
      <alignment horizontal="left" vertical="center" wrapText="1"/>
      <protection locked="0"/>
    </xf>
    <xf numFmtId="0" fontId="8" fillId="35" borderId="31" xfId="0" applyFont="1" applyFill="1" applyBorder="1" applyAlignment="1" applyProtection="1">
      <alignment horizontal="center" vertical="center" wrapText="1"/>
      <protection locked="0"/>
    </xf>
    <xf numFmtId="167" fontId="8" fillId="35" borderId="31" xfId="0" applyNumberFormat="1" applyFont="1" applyFill="1" applyBorder="1" applyAlignment="1" applyProtection="1">
      <alignment vertical="center"/>
      <protection locked="0"/>
    </xf>
    <xf numFmtId="4" fontId="8" fillId="35" borderId="31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1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4" fontId="8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vertical="center"/>
    </xf>
    <xf numFmtId="0" fontId="72" fillId="0" borderId="0" xfId="0" applyFont="1" applyFill="1" applyBorder="1" applyAlignment="1">
      <alignment/>
    </xf>
    <xf numFmtId="0" fontId="73" fillId="0" borderId="0" xfId="0" applyFont="1" applyFill="1" applyBorder="1" applyAlignment="1">
      <alignment vertical="center"/>
    </xf>
    <xf numFmtId="0" fontId="74" fillId="0" borderId="0" xfId="0" applyFont="1" applyFill="1" applyBorder="1" applyAlignment="1">
      <alignment vertical="center"/>
    </xf>
    <xf numFmtId="0" fontId="80" fillId="0" borderId="25" xfId="0" applyFont="1" applyBorder="1" applyAlignment="1">
      <alignment horizontal="center" vertical="center"/>
    </xf>
    <xf numFmtId="0" fontId="80" fillId="0" borderId="19" xfId="0" applyFont="1" applyBorder="1" applyAlignment="1">
      <alignment horizontal="left" vertical="center"/>
    </xf>
    <xf numFmtId="0" fontId="86" fillId="0" borderId="26" xfId="0" applyFont="1" applyBorder="1" applyAlignment="1">
      <alignment horizontal="left" vertical="center"/>
    </xf>
    <xf numFmtId="0" fontId="86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4" fontId="90" fillId="0" borderId="0" xfId="0" applyNumberFormat="1" applyFont="1" applyAlignment="1">
      <alignment vertical="center"/>
    </xf>
    <xf numFmtId="0" fontId="69" fillId="0" borderId="0" xfId="0" applyFont="1" applyAlignment="1">
      <alignment vertical="center"/>
    </xf>
    <xf numFmtId="164" fontId="69" fillId="0" borderId="0" xfId="0" applyNumberFormat="1" applyFont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vertical="center"/>
    </xf>
    <xf numFmtId="4" fontId="4" fillId="33" borderId="16" xfId="0" applyNumberFormat="1" applyFont="1" applyFill="1" applyBorder="1" applyAlignment="1">
      <alignment vertical="center"/>
    </xf>
    <xf numFmtId="0" fontId="0" fillId="33" borderId="30" xfId="0" applyFont="1" applyFill="1" applyBorder="1" applyAlignment="1">
      <alignment vertical="center"/>
    </xf>
    <xf numFmtId="0" fontId="82" fillId="0" borderId="0" xfId="0" applyFont="1" applyAlignment="1">
      <alignment horizontal="left" vertical="center" wrapText="1"/>
    </xf>
    <xf numFmtId="4" fontId="79" fillId="0" borderId="0" xfId="0" applyNumberFormat="1" applyFont="1" applyAlignment="1">
      <alignment horizontal="right" vertical="center"/>
    </xf>
    <xf numFmtId="4" fontId="79" fillId="0" borderId="0" xfId="0" applyNumberFormat="1" applyFont="1" applyAlignment="1">
      <alignment vertical="center"/>
    </xf>
    <xf numFmtId="0" fontId="76" fillId="36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8" fillId="34" borderId="15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left"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right" vertical="center"/>
    </xf>
    <xf numFmtId="0" fontId="8" fillId="34" borderId="30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4" fontId="83" fillId="0" borderId="0" xfId="0" applyNumberFormat="1" applyFont="1" applyAlignment="1">
      <alignment vertical="center"/>
    </xf>
    <xf numFmtId="0" fontId="8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7" fillId="0" borderId="14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69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69" fillId="0" borderId="0" xfId="0" applyFont="1" applyAlignment="1">
      <alignment horizontal="left" vertical="center" wrapText="1"/>
    </xf>
    <xf numFmtId="0" fontId="69" fillId="0" borderId="0" xfId="0" applyFont="1" applyAlignment="1">
      <alignment horizontal="left" vertical="center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333375</xdr:colOff>
      <xdr:row>1</xdr:row>
      <xdr:rowOff>142875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333375</xdr:colOff>
      <xdr:row>1</xdr:row>
      <xdr:rowOff>142875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zoomScale="87" zoomScaleNormal="87" zoomScalePageLayoutView="0" workbookViewId="0" topLeftCell="A76">
      <selection activeCell="AN8" sqref="AN8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1</v>
      </c>
      <c r="BT1" s="14" t="s">
        <v>3</v>
      </c>
      <c r="BU1" s="14" t="s">
        <v>3</v>
      </c>
      <c r="BV1" s="14" t="s">
        <v>4</v>
      </c>
    </row>
    <row r="2" spans="44:72" ht="36.75" customHeight="1">
      <c r="AR2" s="196" t="s">
        <v>5</v>
      </c>
      <c r="AS2" s="197"/>
      <c r="AT2" s="197"/>
      <c r="AU2" s="197"/>
      <c r="AV2" s="197"/>
      <c r="AW2" s="197"/>
      <c r="AX2" s="197"/>
      <c r="AY2" s="197"/>
      <c r="AZ2" s="197"/>
      <c r="BA2" s="197"/>
      <c r="BB2" s="197"/>
      <c r="BC2" s="197"/>
      <c r="BD2" s="197"/>
      <c r="BE2" s="197"/>
      <c r="BS2" s="15" t="s">
        <v>6</v>
      </c>
      <c r="BT2" s="15" t="s">
        <v>7</v>
      </c>
    </row>
    <row r="3" spans="2:72" ht="6.7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ht="24.75" customHeight="1">
      <c r="B4" s="18"/>
      <c r="D4" s="19" t="s">
        <v>9</v>
      </c>
      <c r="AR4" s="18"/>
      <c r="AS4" s="20" t="s">
        <v>10</v>
      </c>
      <c r="BS4" s="15" t="s">
        <v>11</v>
      </c>
    </row>
    <row r="5" spans="2:71" ht="12" customHeight="1">
      <c r="B5" s="18"/>
      <c r="D5" s="21" t="s">
        <v>12</v>
      </c>
      <c r="K5" s="210" t="s">
        <v>401</v>
      </c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197"/>
      <c r="AO5" s="197"/>
      <c r="AR5" s="18"/>
      <c r="BS5" s="15" t="s">
        <v>6</v>
      </c>
    </row>
    <row r="6" spans="2:71" ht="36.75" customHeight="1">
      <c r="B6" s="18"/>
      <c r="D6" s="23" t="s">
        <v>13</v>
      </c>
      <c r="K6" s="211" t="s">
        <v>381</v>
      </c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R6" s="18"/>
      <c r="BS6" s="15" t="s">
        <v>6</v>
      </c>
    </row>
    <row r="7" spans="2:71" ht="12" customHeight="1">
      <c r="B7" s="18"/>
      <c r="D7" s="24" t="s">
        <v>14</v>
      </c>
      <c r="K7" s="22" t="s">
        <v>1</v>
      </c>
      <c r="AK7" s="24" t="s">
        <v>15</v>
      </c>
      <c r="AN7" s="22" t="s">
        <v>1</v>
      </c>
      <c r="AR7" s="18"/>
      <c r="BS7" s="15" t="s">
        <v>6</v>
      </c>
    </row>
    <row r="8" spans="2:71" ht="12" customHeight="1">
      <c r="B8" s="18"/>
      <c r="D8" s="24" t="s">
        <v>16</v>
      </c>
      <c r="K8" s="22" t="s">
        <v>17</v>
      </c>
      <c r="AK8" s="24" t="s">
        <v>18</v>
      </c>
      <c r="AN8" s="173"/>
      <c r="AR8" s="18"/>
      <c r="BS8" s="15" t="s">
        <v>6</v>
      </c>
    </row>
    <row r="9" spans="2:71" ht="14.25" customHeight="1">
      <c r="B9" s="18"/>
      <c r="AR9" s="18"/>
      <c r="BS9" s="15" t="s">
        <v>6</v>
      </c>
    </row>
    <row r="10" spans="2:71" ht="12" customHeight="1">
      <c r="B10" s="18"/>
      <c r="D10" s="24" t="s">
        <v>19</v>
      </c>
      <c r="AK10" s="24" t="s">
        <v>20</v>
      </c>
      <c r="AN10" s="22" t="s">
        <v>379</v>
      </c>
      <c r="AR10" s="18"/>
      <c r="BS10" s="15" t="s">
        <v>6</v>
      </c>
    </row>
    <row r="11" spans="2:71" ht="18" customHeight="1">
      <c r="B11" s="18"/>
      <c r="E11" s="22" t="s">
        <v>399</v>
      </c>
      <c r="AK11" s="24" t="s">
        <v>21</v>
      </c>
      <c r="AN11" s="22" t="s">
        <v>1</v>
      </c>
      <c r="AR11" s="18"/>
      <c r="BS11" s="15" t="s">
        <v>6</v>
      </c>
    </row>
    <row r="12" spans="2:71" ht="6.75" customHeight="1">
      <c r="B12" s="18"/>
      <c r="AR12" s="18"/>
      <c r="BS12" s="15" t="s">
        <v>6</v>
      </c>
    </row>
    <row r="13" spans="2:71" ht="12" customHeight="1">
      <c r="B13" s="18"/>
      <c r="D13" s="24" t="s">
        <v>22</v>
      </c>
      <c r="AK13" s="24" t="s">
        <v>20</v>
      </c>
      <c r="AN13" s="174"/>
      <c r="AR13" s="18"/>
      <c r="BS13" s="15" t="s">
        <v>6</v>
      </c>
    </row>
    <row r="14" spans="2:71" ht="12.75">
      <c r="B14" s="18"/>
      <c r="E14" s="174"/>
      <c r="AK14" s="24" t="s">
        <v>21</v>
      </c>
      <c r="AN14" s="174"/>
      <c r="AR14" s="18"/>
      <c r="BS14" s="15" t="s">
        <v>6</v>
      </c>
    </row>
    <row r="15" spans="2:71" ht="6.75" customHeight="1">
      <c r="B15" s="18"/>
      <c r="AR15" s="18"/>
      <c r="BS15" s="15" t="s">
        <v>3</v>
      </c>
    </row>
    <row r="16" spans="2:71" ht="12" customHeight="1">
      <c r="B16" s="18"/>
      <c r="D16" s="24" t="s">
        <v>23</v>
      </c>
      <c r="AK16" s="24" t="s">
        <v>20</v>
      </c>
      <c r="AN16" s="22"/>
      <c r="AR16" s="18"/>
      <c r="BS16" s="15" t="s">
        <v>3</v>
      </c>
    </row>
    <row r="17" spans="2:71" ht="18" customHeight="1">
      <c r="B17" s="18"/>
      <c r="E17" s="22" t="s">
        <v>398</v>
      </c>
      <c r="AK17" s="24" t="s">
        <v>21</v>
      </c>
      <c r="AN17" s="22"/>
      <c r="AR17" s="18"/>
      <c r="BS17" s="15" t="s">
        <v>24</v>
      </c>
    </row>
    <row r="18" spans="2:71" ht="6.75" customHeight="1">
      <c r="B18" s="18"/>
      <c r="AR18" s="18"/>
      <c r="BS18" s="15" t="s">
        <v>6</v>
      </c>
    </row>
    <row r="19" spans="2:71" ht="12" customHeight="1">
      <c r="B19" s="18"/>
      <c r="D19" s="24" t="s">
        <v>25</v>
      </c>
      <c r="AK19" s="24" t="s">
        <v>20</v>
      </c>
      <c r="AN19" s="22" t="s">
        <v>1</v>
      </c>
      <c r="AR19" s="18"/>
      <c r="BS19" s="15" t="s">
        <v>6</v>
      </c>
    </row>
    <row r="20" spans="2:71" ht="18" customHeight="1">
      <c r="B20" s="18"/>
      <c r="E20" s="22" t="s">
        <v>397</v>
      </c>
      <c r="AK20" s="24" t="s">
        <v>21</v>
      </c>
      <c r="AN20" s="22" t="s">
        <v>1</v>
      </c>
      <c r="AR20" s="18"/>
      <c r="BS20" s="15" t="s">
        <v>24</v>
      </c>
    </row>
    <row r="21" spans="2:44" ht="6.75" customHeight="1">
      <c r="B21" s="18"/>
      <c r="AR21" s="18"/>
    </row>
    <row r="22" spans="2:44" ht="12" customHeight="1">
      <c r="B22" s="18"/>
      <c r="D22" s="24" t="s">
        <v>26</v>
      </c>
      <c r="AR22" s="18"/>
    </row>
    <row r="23" spans="2:44" ht="16.5" customHeight="1">
      <c r="B23" s="18"/>
      <c r="E23" s="212" t="s">
        <v>1</v>
      </c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R23" s="18"/>
    </row>
    <row r="24" spans="2:44" ht="6.75" customHeight="1">
      <c r="B24" s="18"/>
      <c r="AR24" s="18"/>
    </row>
    <row r="25" spans="2:44" ht="6.75" customHeight="1">
      <c r="B25" s="18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8"/>
    </row>
    <row r="26" spans="1:57" s="1" customFormat="1" ht="25.5" customHeight="1">
      <c r="A26" s="26"/>
      <c r="B26" s="27"/>
      <c r="C26" s="26"/>
      <c r="D26" s="28" t="s">
        <v>27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13">
        <f>ROUND(AG94,2)</f>
        <v>0</v>
      </c>
      <c r="AL26" s="214"/>
      <c r="AM26" s="214"/>
      <c r="AN26" s="214"/>
      <c r="AO26" s="214"/>
      <c r="AP26" s="26"/>
      <c r="AQ26" s="26"/>
      <c r="AR26" s="27"/>
      <c r="BE26" s="26"/>
    </row>
    <row r="27" spans="1:57" s="1" customFormat="1" ht="6.7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E27" s="26"/>
    </row>
    <row r="28" spans="1:57" s="1" customFormat="1" ht="12.75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215" t="s">
        <v>28</v>
      </c>
      <c r="M28" s="215"/>
      <c r="N28" s="215"/>
      <c r="O28" s="215"/>
      <c r="P28" s="215"/>
      <c r="Q28" s="26"/>
      <c r="R28" s="26"/>
      <c r="S28" s="26"/>
      <c r="T28" s="26"/>
      <c r="U28" s="26"/>
      <c r="V28" s="26"/>
      <c r="W28" s="215" t="s">
        <v>29</v>
      </c>
      <c r="X28" s="215"/>
      <c r="Y28" s="215"/>
      <c r="Z28" s="215"/>
      <c r="AA28" s="215"/>
      <c r="AB28" s="215"/>
      <c r="AC28" s="215"/>
      <c r="AD28" s="215"/>
      <c r="AE28" s="215"/>
      <c r="AF28" s="26"/>
      <c r="AG28" s="26"/>
      <c r="AH28" s="26"/>
      <c r="AI28" s="26"/>
      <c r="AJ28" s="26"/>
      <c r="AK28" s="215" t="s">
        <v>30</v>
      </c>
      <c r="AL28" s="215"/>
      <c r="AM28" s="215"/>
      <c r="AN28" s="215"/>
      <c r="AO28" s="215"/>
      <c r="AP28" s="26"/>
      <c r="AQ28" s="26"/>
      <c r="AR28" s="27"/>
      <c r="BE28" s="26"/>
    </row>
    <row r="29" spans="2:44" s="2" customFormat="1" ht="14.25" customHeight="1">
      <c r="B29" s="31"/>
      <c r="D29" s="24" t="s">
        <v>31</v>
      </c>
      <c r="F29" s="24" t="s">
        <v>32</v>
      </c>
      <c r="L29" s="188">
        <v>0.21</v>
      </c>
      <c r="M29" s="187"/>
      <c r="N29" s="187"/>
      <c r="O29" s="187"/>
      <c r="P29" s="187"/>
      <c r="W29" s="186">
        <f>ROUND(AZ94,2)</f>
        <v>0</v>
      </c>
      <c r="X29" s="187"/>
      <c r="Y29" s="187"/>
      <c r="Z29" s="187"/>
      <c r="AA29" s="187"/>
      <c r="AB29" s="187"/>
      <c r="AC29" s="187"/>
      <c r="AD29" s="187"/>
      <c r="AE29" s="187"/>
      <c r="AK29" s="186">
        <f>ROUND(AV94,2)</f>
        <v>0</v>
      </c>
      <c r="AL29" s="187"/>
      <c r="AM29" s="187"/>
      <c r="AN29" s="187"/>
      <c r="AO29" s="187"/>
      <c r="AR29" s="31"/>
    </row>
    <row r="30" spans="2:44" s="2" customFormat="1" ht="14.25" customHeight="1">
      <c r="B30" s="31"/>
      <c r="F30" s="24" t="s">
        <v>33</v>
      </c>
      <c r="L30" s="188">
        <v>0.15</v>
      </c>
      <c r="M30" s="187"/>
      <c r="N30" s="187"/>
      <c r="O30" s="187"/>
      <c r="P30" s="187"/>
      <c r="W30" s="186">
        <f>ROUND(BA94,2)</f>
        <v>0</v>
      </c>
      <c r="X30" s="187"/>
      <c r="Y30" s="187"/>
      <c r="Z30" s="187"/>
      <c r="AA30" s="187"/>
      <c r="AB30" s="187"/>
      <c r="AC30" s="187"/>
      <c r="AD30" s="187"/>
      <c r="AE30" s="187"/>
      <c r="AK30" s="186">
        <f>ROUND(AW94,2)</f>
        <v>0</v>
      </c>
      <c r="AL30" s="187"/>
      <c r="AM30" s="187"/>
      <c r="AN30" s="187"/>
      <c r="AO30" s="187"/>
      <c r="AR30" s="31"/>
    </row>
    <row r="31" spans="2:44" s="2" customFormat="1" ht="14.25" customHeight="1" hidden="1">
      <c r="B31" s="31"/>
      <c r="F31" s="24" t="s">
        <v>34</v>
      </c>
      <c r="L31" s="188">
        <v>0.21</v>
      </c>
      <c r="M31" s="187"/>
      <c r="N31" s="187"/>
      <c r="O31" s="187"/>
      <c r="P31" s="187"/>
      <c r="W31" s="186">
        <f>ROUND(BB94,2)</f>
        <v>0</v>
      </c>
      <c r="X31" s="187"/>
      <c r="Y31" s="187"/>
      <c r="Z31" s="187"/>
      <c r="AA31" s="187"/>
      <c r="AB31" s="187"/>
      <c r="AC31" s="187"/>
      <c r="AD31" s="187"/>
      <c r="AE31" s="187"/>
      <c r="AK31" s="186">
        <v>0</v>
      </c>
      <c r="AL31" s="187"/>
      <c r="AM31" s="187"/>
      <c r="AN31" s="187"/>
      <c r="AO31" s="187"/>
      <c r="AR31" s="31"/>
    </row>
    <row r="32" spans="2:44" s="2" customFormat="1" ht="14.25" customHeight="1" hidden="1">
      <c r="B32" s="31"/>
      <c r="F32" s="24" t="s">
        <v>35</v>
      </c>
      <c r="L32" s="188">
        <v>0.15</v>
      </c>
      <c r="M32" s="187"/>
      <c r="N32" s="187"/>
      <c r="O32" s="187"/>
      <c r="P32" s="187"/>
      <c r="W32" s="186">
        <f>ROUND(BC94,2)</f>
        <v>0</v>
      </c>
      <c r="X32" s="187"/>
      <c r="Y32" s="187"/>
      <c r="Z32" s="187"/>
      <c r="AA32" s="187"/>
      <c r="AB32" s="187"/>
      <c r="AC32" s="187"/>
      <c r="AD32" s="187"/>
      <c r="AE32" s="187"/>
      <c r="AK32" s="186">
        <v>0</v>
      </c>
      <c r="AL32" s="187"/>
      <c r="AM32" s="187"/>
      <c r="AN32" s="187"/>
      <c r="AO32" s="187"/>
      <c r="AR32" s="31"/>
    </row>
    <row r="33" spans="2:44" s="2" customFormat="1" ht="14.25" customHeight="1" hidden="1">
      <c r="B33" s="31"/>
      <c r="F33" s="24" t="s">
        <v>36</v>
      </c>
      <c r="L33" s="188">
        <v>0</v>
      </c>
      <c r="M33" s="187"/>
      <c r="N33" s="187"/>
      <c r="O33" s="187"/>
      <c r="P33" s="187"/>
      <c r="W33" s="186">
        <f>ROUND(BD94,2)</f>
        <v>0</v>
      </c>
      <c r="X33" s="187"/>
      <c r="Y33" s="187"/>
      <c r="Z33" s="187"/>
      <c r="AA33" s="187"/>
      <c r="AB33" s="187"/>
      <c r="AC33" s="187"/>
      <c r="AD33" s="187"/>
      <c r="AE33" s="187"/>
      <c r="AK33" s="186">
        <v>0</v>
      </c>
      <c r="AL33" s="187"/>
      <c r="AM33" s="187"/>
      <c r="AN33" s="187"/>
      <c r="AO33" s="187"/>
      <c r="AR33" s="31"/>
    </row>
    <row r="34" spans="1:57" s="1" customFormat="1" ht="6.75" customHeight="1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E34" s="26"/>
    </row>
    <row r="35" spans="1:57" s="1" customFormat="1" ht="25.5" customHeight="1">
      <c r="A35" s="26"/>
      <c r="B35" s="27"/>
      <c r="C35" s="32"/>
      <c r="D35" s="33" t="s">
        <v>37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 t="s">
        <v>38</v>
      </c>
      <c r="U35" s="34"/>
      <c r="V35" s="34"/>
      <c r="W35" s="34"/>
      <c r="X35" s="189" t="s">
        <v>39</v>
      </c>
      <c r="Y35" s="190"/>
      <c r="Z35" s="190"/>
      <c r="AA35" s="190"/>
      <c r="AB35" s="190"/>
      <c r="AC35" s="34"/>
      <c r="AD35" s="34"/>
      <c r="AE35" s="34"/>
      <c r="AF35" s="34"/>
      <c r="AG35" s="34"/>
      <c r="AH35" s="34"/>
      <c r="AI35" s="34"/>
      <c r="AJ35" s="34"/>
      <c r="AK35" s="191">
        <f>SUM(AK26:AK33)</f>
        <v>0</v>
      </c>
      <c r="AL35" s="190"/>
      <c r="AM35" s="190"/>
      <c r="AN35" s="190"/>
      <c r="AO35" s="192"/>
      <c r="AP35" s="32"/>
      <c r="AQ35" s="32"/>
      <c r="AR35" s="27"/>
      <c r="BE35" s="26"/>
    </row>
    <row r="36" spans="1:57" s="1" customFormat="1" ht="6.7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E36" s="26"/>
    </row>
    <row r="37" spans="1:57" s="1" customFormat="1" ht="14.25" customHeight="1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2:44" ht="14.25" customHeight="1">
      <c r="B38" s="18"/>
      <c r="AR38" s="18"/>
    </row>
    <row r="39" spans="2:44" ht="14.25" customHeight="1">
      <c r="B39" s="18"/>
      <c r="AR39" s="18"/>
    </row>
    <row r="40" spans="2:44" ht="14.25" customHeight="1">
      <c r="B40" s="18"/>
      <c r="AR40" s="18"/>
    </row>
    <row r="41" spans="2:44" ht="14.25" customHeight="1">
      <c r="B41" s="18"/>
      <c r="AR41" s="18"/>
    </row>
    <row r="42" spans="2:44" ht="14.25" customHeight="1">
      <c r="B42" s="18"/>
      <c r="AR42" s="18"/>
    </row>
    <row r="43" spans="2:44" ht="14.25" customHeight="1">
      <c r="B43" s="18"/>
      <c r="AR43" s="18"/>
    </row>
    <row r="44" spans="2:44" ht="14.25" customHeight="1">
      <c r="B44" s="18"/>
      <c r="AR44" s="18"/>
    </row>
    <row r="45" spans="2:44" ht="14.25" customHeight="1">
      <c r="B45" s="18"/>
      <c r="AR45" s="18"/>
    </row>
    <row r="46" spans="2:44" ht="14.25" customHeight="1">
      <c r="B46" s="18"/>
      <c r="AR46" s="18"/>
    </row>
    <row r="47" spans="2:44" ht="14.25" customHeight="1">
      <c r="B47" s="18"/>
      <c r="AR47" s="18"/>
    </row>
    <row r="48" spans="2:44" ht="14.25" customHeight="1">
      <c r="B48" s="18"/>
      <c r="AR48" s="18"/>
    </row>
    <row r="49" spans="2:44" s="1" customFormat="1" ht="14.25" customHeight="1">
      <c r="B49" s="36"/>
      <c r="D49" s="37" t="s">
        <v>40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41</v>
      </c>
      <c r="AI49" s="38"/>
      <c r="AJ49" s="38"/>
      <c r="AK49" s="38"/>
      <c r="AL49" s="38"/>
      <c r="AM49" s="38"/>
      <c r="AN49" s="38"/>
      <c r="AO49" s="38"/>
      <c r="AR49" s="36"/>
    </row>
    <row r="50" spans="2:44" ht="11.25">
      <c r="B50" s="18"/>
      <c r="AR50" s="18"/>
    </row>
    <row r="51" spans="2:44" ht="11.25">
      <c r="B51" s="18"/>
      <c r="AR51" s="18"/>
    </row>
    <row r="52" spans="2:44" ht="11.25">
      <c r="B52" s="18"/>
      <c r="AR52" s="18"/>
    </row>
    <row r="53" spans="2:44" ht="11.25">
      <c r="B53" s="18"/>
      <c r="AR53" s="18"/>
    </row>
    <row r="54" spans="2:44" ht="11.25">
      <c r="B54" s="18"/>
      <c r="AR54" s="18"/>
    </row>
    <row r="55" spans="2:44" ht="11.25">
      <c r="B55" s="18"/>
      <c r="AR55" s="18"/>
    </row>
    <row r="56" spans="2:44" ht="11.25">
      <c r="B56" s="18"/>
      <c r="AR56" s="18"/>
    </row>
    <row r="57" spans="2:44" ht="11.25">
      <c r="B57" s="18"/>
      <c r="AR57" s="18"/>
    </row>
    <row r="58" spans="2:44" ht="11.25">
      <c r="B58" s="18"/>
      <c r="AR58" s="18"/>
    </row>
    <row r="59" spans="2:44" ht="11.25">
      <c r="B59" s="18"/>
      <c r="AR59" s="18"/>
    </row>
    <row r="60" spans="1:57" s="1" customFormat="1" ht="12.75">
      <c r="A60" s="26"/>
      <c r="B60" s="27"/>
      <c r="C60" s="26"/>
      <c r="D60" s="39" t="s">
        <v>42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39" t="s">
        <v>43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39" t="s">
        <v>42</v>
      </c>
      <c r="AI60" s="29"/>
      <c r="AJ60" s="29"/>
      <c r="AK60" s="29"/>
      <c r="AL60" s="29"/>
      <c r="AM60" s="39" t="s">
        <v>43</v>
      </c>
      <c r="AN60" s="29"/>
      <c r="AO60" s="29"/>
      <c r="AP60" s="26"/>
      <c r="AQ60" s="26"/>
      <c r="AR60" s="27"/>
      <c r="BE60" s="26"/>
    </row>
    <row r="61" spans="2:44" ht="11.25">
      <c r="B61" s="18"/>
      <c r="AR61" s="18"/>
    </row>
    <row r="62" spans="2:44" ht="11.25">
      <c r="B62" s="18"/>
      <c r="AR62" s="18"/>
    </row>
    <row r="63" spans="2:44" ht="11.25">
      <c r="B63" s="18"/>
      <c r="AR63" s="18"/>
    </row>
    <row r="64" spans="1:57" s="1" customFormat="1" ht="12.75">
      <c r="A64" s="26"/>
      <c r="B64" s="27"/>
      <c r="C64" s="26"/>
      <c r="D64" s="37" t="s">
        <v>44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7" t="s">
        <v>45</v>
      </c>
      <c r="AI64" s="40"/>
      <c r="AJ64" s="40"/>
      <c r="AK64" s="40"/>
      <c r="AL64" s="40"/>
      <c r="AM64" s="40"/>
      <c r="AN64" s="40"/>
      <c r="AO64" s="40"/>
      <c r="AP64" s="26"/>
      <c r="AQ64" s="26"/>
      <c r="AR64" s="27"/>
      <c r="BE64" s="26"/>
    </row>
    <row r="65" spans="2:44" ht="11.25">
      <c r="B65" s="18"/>
      <c r="AR65" s="18"/>
    </row>
    <row r="66" spans="2:44" ht="11.25">
      <c r="B66" s="18"/>
      <c r="AR66" s="18"/>
    </row>
    <row r="67" spans="2:44" ht="11.25">
      <c r="B67" s="18"/>
      <c r="AR67" s="18"/>
    </row>
    <row r="68" spans="2:44" ht="11.25">
      <c r="B68" s="18"/>
      <c r="AR68" s="18"/>
    </row>
    <row r="69" spans="2:44" ht="11.25">
      <c r="B69" s="18"/>
      <c r="AR69" s="18"/>
    </row>
    <row r="70" spans="2:44" ht="11.25">
      <c r="B70" s="18"/>
      <c r="AR70" s="18"/>
    </row>
    <row r="71" spans="2:44" ht="11.25">
      <c r="B71" s="18"/>
      <c r="AR71" s="18"/>
    </row>
    <row r="72" spans="2:44" ht="11.25">
      <c r="B72" s="18"/>
      <c r="AR72" s="18"/>
    </row>
    <row r="73" spans="2:44" ht="11.25">
      <c r="B73" s="18"/>
      <c r="AR73" s="18"/>
    </row>
    <row r="74" spans="2:44" ht="11.25">
      <c r="B74" s="18"/>
      <c r="AR74" s="18"/>
    </row>
    <row r="75" spans="1:57" s="1" customFormat="1" ht="12.75">
      <c r="A75" s="26"/>
      <c r="B75" s="27"/>
      <c r="C75" s="26"/>
      <c r="D75" s="39" t="s">
        <v>42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39" t="s">
        <v>43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39" t="s">
        <v>42</v>
      </c>
      <c r="AI75" s="29"/>
      <c r="AJ75" s="29"/>
      <c r="AK75" s="29"/>
      <c r="AL75" s="29"/>
      <c r="AM75" s="39" t="s">
        <v>43</v>
      </c>
      <c r="AN75" s="29"/>
      <c r="AO75" s="29"/>
      <c r="AP75" s="26"/>
      <c r="AQ75" s="26"/>
      <c r="AR75" s="27"/>
      <c r="BE75" s="26"/>
    </row>
    <row r="76" spans="1:57" s="1" customFormat="1" ht="11.25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1" customFormat="1" ht="6.7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27"/>
      <c r="BE77" s="26"/>
    </row>
    <row r="81" spans="1:57" s="1" customFormat="1" ht="6.7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27"/>
      <c r="BE81" s="26"/>
    </row>
    <row r="82" spans="1:57" s="1" customFormat="1" ht="24.75" customHeight="1">
      <c r="A82" s="26"/>
      <c r="B82" s="27"/>
      <c r="C82" s="19" t="s">
        <v>46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57" s="1" customFormat="1" ht="6.7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2:44" s="3" customFormat="1" ht="12" customHeight="1">
      <c r="B84" s="45"/>
      <c r="C84" s="24" t="s">
        <v>12</v>
      </c>
      <c r="L84" s="3" t="str">
        <f>K5</f>
        <v>VV (ÚRS2021-II)</v>
      </c>
      <c r="AR84" s="45"/>
    </row>
    <row r="85" spans="2:44" s="4" customFormat="1" ht="36.75" customHeight="1">
      <c r="B85" s="46"/>
      <c r="C85" s="47" t="s">
        <v>13</v>
      </c>
      <c r="L85" s="203" t="str">
        <f>K6</f>
        <v>Obnova střešního pláště, Arnoldinovský dům čp.97, Masarykovo nám., Brandýs n. L.</v>
      </c>
      <c r="M85" s="204"/>
      <c r="N85" s="204"/>
      <c r="O85" s="204"/>
      <c r="P85" s="204"/>
      <c r="Q85" s="204"/>
      <c r="R85" s="204"/>
      <c r="S85" s="204"/>
      <c r="T85" s="204"/>
      <c r="U85" s="204"/>
      <c r="V85" s="204"/>
      <c r="W85" s="204"/>
      <c r="X85" s="204"/>
      <c r="Y85" s="204"/>
      <c r="Z85" s="204"/>
      <c r="AA85" s="204"/>
      <c r="AB85" s="204"/>
      <c r="AC85" s="204"/>
      <c r="AD85" s="204"/>
      <c r="AE85" s="204"/>
      <c r="AF85" s="204"/>
      <c r="AG85" s="204"/>
      <c r="AH85" s="204"/>
      <c r="AI85" s="204"/>
      <c r="AJ85" s="204"/>
      <c r="AK85" s="204"/>
      <c r="AL85" s="204"/>
      <c r="AM85" s="204"/>
      <c r="AN85" s="204"/>
      <c r="AO85" s="204"/>
      <c r="AR85" s="46"/>
    </row>
    <row r="86" spans="1:57" s="1" customFormat="1" ht="6.75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57" s="1" customFormat="1" ht="12" customHeight="1">
      <c r="A87" s="26"/>
      <c r="B87" s="27"/>
      <c r="C87" s="24" t="s">
        <v>16</v>
      </c>
      <c r="D87" s="26"/>
      <c r="E87" s="26"/>
      <c r="F87" s="26"/>
      <c r="G87" s="26"/>
      <c r="H87" s="26"/>
      <c r="I87" s="26"/>
      <c r="J87" s="26"/>
      <c r="K87" s="26"/>
      <c r="L87" s="48" t="str">
        <f>IF(K8="","",K8)</f>
        <v> 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4" t="s">
        <v>18</v>
      </c>
      <c r="AJ87" s="26"/>
      <c r="AK87" s="26"/>
      <c r="AL87" s="26"/>
      <c r="AM87" s="207">
        <f>IF(AN8="","",AN8)</f>
      </c>
      <c r="AN87" s="207"/>
      <c r="AO87" s="26"/>
      <c r="AP87" s="26"/>
      <c r="AQ87" s="26"/>
      <c r="AR87" s="27"/>
      <c r="BE87" s="26"/>
    </row>
    <row r="88" spans="1:57" s="1" customFormat="1" ht="6.7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57" s="1" customFormat="1" ht="15" customHeight="1">
      <c r="A89" s="26"/>
      <c r="B89" s="27"/>
      <c r="C89" s="24" t="s">
        <v>19</v>
      </c>
      <c r="D89" s="26"/>
      <c r="E89" s="26"/>
      <c r="F89" s="26"/>
      <c r="G89" s="26"/>
      <c r="H89" s="26"/>
      <c r="I89" s="26"/>
      <c r="J89" s="26"/>
      <c r="K89" s="26"/>
      <c r="L89" s="3" t="str">
        <f>IF(E11="","",E11)</f>
        <v>Oblastní muzeum Praha-východ, příspěvková organizace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4" t="s">
        <v>23</v>
      </c>
      <c r="AJ89" s="26"/>
      <c r="AK89" s="26"/>
      <c r="AL89" s="26"/>
      <c r="AM89" s="208" t="str">
        <f>IF(E17="","",E17)</f>
        <v>Rekonstrukce památek, s. r. o.</v>
      </c>
      <c r="AN89" s="209"/>
      <c r="AO89" s="209"/>
      <c r="AP89" s="209"/>
      <c r="AQ89" s="26"/>
      <c r="AR89" s="27"/>
      <c r="AS89" s="180" t="s">
        <v>47</v>
      </c>
      <c r="AT89" s="181"/>
      <c r="AU89" s="50"/>
      <c r="AV89" s="50"/>
      <c r="AW89" s="50"/>
      <c r="AX89" s="50"/>
      <c r="AY89" s="50"/>
      <c r="AZ89" s="50"/>
      <c r="BA89" s="50"/>
      <c r="BB89" s="50"/>
      <c r="BC89" s="50"/>
      <c r="BD89" s="51"/>
      <c r="BE89" s="26"/>
    </row>
    <row r="90" spans="1:57" s="1" customFormat="1" ht="15" customHeight="1">
      <c r="A90" s="26"/>
      <c r="B90" s="27"/>
      <c r="C90" s="24" t="s">
        <v>22</v>
      </c>
      <c r="D90" s="26"/>
      <c r="E90" s="26"/>
      <c r="F90" s="26"/>
      <c r="G90" s="26"/>
      <c r="H90" s="26"/>
      <c r="I90" s="26"/>
      <c r="J90" s="26"/>
      <c r="K90" s="26"/>
      <c r="L90" s="3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4" t="s">
        <v>25</v>
      </c>
      <c r="AJ90" s="26"/>
      <c r="AK90" s="26"/>
      <c r="AL90" s="26"/>
      <c r="AM90" s="184"/>
      <c r="AN90" s="185"/>
      <c r="AO90" s="185"/>
      <c r="AP90" s="185"/>
      <c r="AQ90" s="26"/>
      <c r="AR90" s="27"/>
      <c r="AS90" s="182"/>
      <c r="AT90" s="183"/>
      <c r="AU90" s="52"/>
      <c r="AV90" s="52"/>
      <c r="AW90" s="52"/>
      <c r="AX90" s="52"/>
      <c r="AY90" s="52"/>
      <c r="AZ90" s="52"/>
      <c r="BA90" s="52"/>
      <c r="BB90" s="52"/>
      <c r="BC90" s="52"/>
      <c r="BD90" s="53"/>
      <c r="BE90" s="26"/>
    </row>
    <row r="91" spans="1:57" s="1" customFormat="1" ht="10.5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182"/>
      <c r="AT91" s="183"/>
      <c r="AU91" s="52"/>
      <c r="AV91" s="52"/>
      <c r="AW91" s="52"/>
      <c r="AX91" s="52"/>
      <c r="AY91" s="52"/>
      <c r="AZ91" s="52"/>
      <c r="BA91" s="52"/>
      <c r="BB91" s="52"/>
      <c r="BC91" s="52"/>
      <c r="BD91" s="53"/>
      <c r="BE91" s="26"/>
    </row>
    <row r="92" spans="1:57" s="1" customFormat="1" ht="29.25" customHeight="1">
      <c r="A92" s="26"/>
      <c r="B92" s="27"/>
      <c r="C92" s="198" t="s">
        <v>48</v>
      </c>
      <c r="D92" s="199"/>
      <c r="E92" s="199"/>
      <c r="F92" s="199"/>
      <c r="G92" s="199"/>
      <c r="H92" s="54"/>
      <c r="I92" s="200" t="s">
        <v>49</v>
      </c>
      <c r="J92" s="199"/>
      <c r="K92" s="199"/>
      <c r="L92" s="199"/>
      <c r="M92" s="199"/>
      <c r="N92" s="199"/>
      <c r="O92" s="199"/>
      <c r="P92" s="199"/>
      <c r="Q92" s="199"/>
      <c r="R92" s="199"/>
      <c r="S92" s="199"/>
      <c r="T92" s="199"/>
      <c r="U92" s="199"/>
      <c r="V92" s="199"/>
      <c r="W92" s="199"/>
      <c r="X92" s="199"/>
      <c r="Y92" s="199"/>
      <c r="Z92" s="199"/>
      <c r="AA92" s="199"/>
      <c r="AB92" s="199"/>
      <c r="AC92" s="199"/>
      <c r="AD92" s="199"/>
      <c r="AE92" s="199"/>
      <c r="AF92" s="199"/>
      <c r="AG92" s="201" t="s">
        <v>50</v>
      </c>
      <c r="AH92" s="199"/>
      <c r="AI92" s="199"/>
      <c r="AJ92" s="199"/>
      <c r="AK92" s="199"/>
      <c r="AL92" s="199"/>
      <c r="AM92" s="199"/>
      <c r="AN92" s="200" t="s">
        <v>51</v>
      </c>
      <c r="AO92" s="199"/>
      <c r="AP92" s="202"/>
      <c r="AQ92" s="55" t="s">
        <v>52</v>
      </c>
      <c r="AR92" s="27"/>
      <c r="AS92" s="56" t="s">
        <v>53</v>
      </c>
      <c r="AT92" s="57" t="s">
        <v>54</v>
      </c>
      <c r="AU92" s="57" t="s">
        <v>55</v>
      </c>
      <c r="AV92" s="57" t="s">
        <v>56</v>
      </c>
      <c r="AW92" s="57" t="s">
        <v>57</v>
      </c>
      <c r="AX92" s="57" t="s">
        <v>58</v>
      </c>
      <c r="AY92" s="57" t="s">
        <v>59</v>
      </c>
      <c r="AZ92" s="57" t="s">
        <v>60</v>
      </c>
      <c r="BA92" s="57" t="s">
        <v>61</v>
      </c>
      <c r="BB92" s="57" t="s">
        <v>62</v>
      </c>
      <c r="BC92" s="57" t="s">
        <v>63</v>
      </c>
      <c r="BD92" s="58" t="s">
        <v>64</v>
      </c>
      <c r="BE92" s="26"/>
    </row>
    <row r="93" spans="1:57" s="1" customFormat="1" ht="10.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59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1"/>
      <c r="BE93" s="26"/>
    </row>
    <row r="94" spans="2:90" s="5" customFormat="1" ht="32.25" customHeight="1">
      <c r="B94" s="62"/>
      <c r="C94" s="63" t="s">
        <v>65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194">
        <f>ROUND(AG95,2)</f>
        <v>0</v>
      </c>
      <c r="AH94" s="194"/>
      <c r="AI94" s="194"/>
      <c r="AJ94" s="194"/>
      <c r="AK94" s="194"/>
      <c r="AL94" s="194"/>
      <c r="AM94" s="194"/>
      <c r="AN94" s="195">
        <f>SUM(AG94,AT94)</f>
        <v>0</v>
      </c>
      <c r="AO94" s="195"/>
      <c r="AP94" s="195"/>
      <c r="AQ94" s="66" t="s">
        <v>1</v>
      </c>
      <c r="AR94" s="62"/>
      <c r="AS94" s="67">
        <f>ROUND(AS95,2)</f>
        <v>0</v>
      </c>
      <c r="AT94" s="68">
        <f>ROUND(SUM(AV94:AW94),2)</f>
        <v>0</v>
      </c>
      <c r="AU94" s="69">
        <f>ROUND(AU95,5)</f>
        <v>197.87976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ROUND(AZ95,2)</f>
        <v>0</v>
      </c>
      <c r="BA94" s="68">
        <f>ROUND(BA95,2)</f>
        <v>0</v>
      </c>
      <c r="BB94" s="68">
        <f>ROUND(BB95,2)</f>
        <v>0</v>
      </c>
      <c r="BC94" s="68">
        <f>ROUND(BC95,2)</f>
        <v>0</v>
      </c>
      <c r="BD94" s="70">
        <f>ROUND(BD95,2)</f>
        <v>0</v>
      </c>
      <c r="BS94" s="71" t="s">
        <v>66</v>
      </c>
      <c r="BT94" s="71" t="s">
        <v>67</v>
      </c>
      <c r="BU94" s="72" t="s">
        <v>68</v>
      </c>
      <c r="BV94" s="71" t="s">
        <v>69</v>
      </c>
      <c r="BW94" s="71" t="s">
        <v>4</v>
      </c>
      <c r="BX94" s="71" t="s">
        <v>70</v>
      </c>
      <c r="CL94" s="71" t="s">
        <v>1</v>
      </c>
    </row>
    <row r="95" spans="1:91" s="6" customFormat="1" ht="16.5" customHeight="1">
      <c r="A95" s="73" t="s">
        <v>71</v>
      </c>
      <c r="B95" s="74"/>
      <c r="C95" s="75"/>
      <c r="D95" s="193" t="s">
        <v>400</v>
      </c>
      <c r="E95" s="193"/>
      <c r="F95" s="193"/>
      <c r="G95" s="193"/>
      <c r="H95" s="193"/>
      <c r="I95" s="76"/>
      <c r="J95" s="193" t="s">
        <v>380</v>
      </c>
      <c r="K95" s="193"/>
      <c r="L95" s="193"/>
      <c r="M95" s="193"/>
      <c r="N95" s="193"/>
      <c r="O95" s="193"/>
      <c r="P95" s="193"/>
      <c r="Q95" s="193"/>
      <c r="R95" s="193"/>
      <c r="S95" s="193"/>
      <c r="T95" s="193"/>
      <c r="U95" s="193"/>
      <c r="V95" s="193"/>
      <c r="W95" s="193"/>
      <c r="X95" s="193"/>
      <c r="Y95" s="193"/>
      <c r="Z95" s="193"/>
      <c r="AA95" s="193"/>
      <c r="AB95" s="193"/>
      <c r="AC95" s="193"/>
      <c r="AD95" s="193"/>
      <c r="AE95" s="193"/>
      <c r="AF95" s="193"/>
      <c r="AG95" s="205">
        <f>Rozpočet!J30</f>
        <v>0</v>
      </c>
      <c r="AH95" s="206"/>
      <c r="AI95" s="206"/>
      <c r="AJ95" s="206"/>
      <c r="AK95" s="206"/>
      <c r="AL95" s="206"/>
      <c r="AM95" s="206"/>
      <c r="AN95" s="205">
        <f>SUM(AG95,AT95)</f>
        <v>0</v>
      </c>
      <c r="AO95" s="206"/>
      <c r="AP95" s="206"/>
      <c r="AQ95" s="77" t="s">
        <v>72</v>
      </c>
      <c r="AR95" s="74"/>
      <c r="AS95" s="78">
        <v>0</v>
      </c>
      <c r="AT95" s="79">
        <f>ROUND(SUM(AV95:AW95),2)</f>
        <v>0</v>
      </c>
      <c r="AU95" s="80">
        <f>Rozpočet!P128</f>
        <v>197.87976</v>
      </c>
      <c r="AV95" s="79">
        <f>Rozpočet!J33</f>
        <v>0</v>
      </c>
      <c r="AW95" s="79">
        <f>Rozpočet!J34</f>
        <v>0</v>
      </c>
      <c r="AX95" s="79">
        <f>Rozpočet!J35</f>
        <v>0</v>
      </c>
      <c r="AY95" s="79">
        <f>Rozpočet!J36</f>
        <v>0</v>
      </c>
      <c r="AZ95" s="79">
        <f>Rozpočet!F33</f>
        <v>0</v>
      </c>
      <c r="BA95" s="79">
        <f>Rozpočet!F34</f>
        <v>0</v>
      </c>
      <c r="BB95" s="79">
        <f>Rozpočet!F35</f>
        <v>0</v>
      </c>
      <c r="BC95" s="79">
        <f>Rozpočet!F36</f>
        <v>0</v>
      </c>
      <c r="BD95" s="81">
        <f>Rozpočet!F37</f>
        <v>0</v>
      </c>
      <c r="BT95" s="82" t="s">
        <v>73</v>
      </c>
      <c r="BV95" s="82" t="s">
        <v>69</v>
      </c>
      <c r="BW95" s="82" t="s">
        <v>74</v>
      </c>
      <c r="BX95" s="82" t="s">
        <v>4</v>
      </c>
      <c r="CL95" s="82" t="s">
        <v>1</v>
      </c>
      <c r="CM95" s="82" t="s">
        <v>75</v>
      </c>
    </row>
    <row r="96" spans="1:57" s="1" customFormat="1" ht="30" customHeight="1">
      <c r="A96" s="26"/>
      <c r="B96" s="27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7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</row>
    <row r="97" spans="1:57" s="1" customFormat="1" ht="6.75" customHeight="1">
      <c r="A97" s="26"/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27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</row>
  </sheetData>
  <sheetProtection/>
  <mergeCells count="40">
    <mergeCell ref="K5:AO5"/>
    <mergeCell ref="K6:AO6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AK31:AO31"/>
    <mergeCell ref="L31:P31"/>
    <mergeCell ref="W32:AE32"/>
    <mergeCell ref="AK32:AO32"/>
    <mergeCell ref="L32:P32"/>
    <mergeCell ref="AN95:AP95"/>
    <mergeCell ref="AG95:AM95"/>
    <mergeCell ref="AM87:AN87"/>
    <mergeCell ref="AM89:AP89"/>
    <mergeCell ref="W31:AE31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S89:AT91"/>
    <mergeCell ref="AM90:AP90"/>
    <mergeCell ref="W33:AE33"/>
    <mergeCell ref="AK33:AO33"/>
    <mergeCell ref="L33:P33"/>
    <mergeCell ref="X35:AB35"/>
    <mergeCell ref="AK35:AO35"/>
  </mergeCells>
  <hyperlinks>
    <hyperlink ref="A95" location="'Objekt0 - rozpočet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281"/>
  <sheetViews>
    <sheetView showGridLines="0" tabSelected="1" zoomScale="89" zoomScaleNormal="89" zoomScalePageLayoutView="0" workbookViewId="0" topLeftCell="A257">
      <selection activeCell="H255" sqref="H255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6.42187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</cols>
  <sheetData>
    <row r="1" ht="12">
      <c r="A1" s="83"/>
    </row>
    <row r="2" spans="12:46" ht="36.75" customHeight="1">
      <c r="L2" s="196" t="s">
        <v>5</v>
      </c>
      <c r="M2" s="197"/>
      <c r="N2" s="197"/>
      <c r="O2" s="197"/>
      <c r="P2" s="197"/>
      <c r="Q2" s="197"/>
      <c r="R2" s="197"/>
      <c r="S2" s="197"/>
      <c r="T2" s="197"/>
      <c r="U2" s="197"/>
      <c r="V2" s="197"/>
      <c r="AT2" s="15" t="s">
        <v>74</v>
      </c>
    </row>
    <row r="3" spans="2:46" ht="6.7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75</v>
      </c>
    </row>
    <row r="4" spans="2:46" ht="24.75" customHeight="1">
      <c r="B4" s="18"/>
      <c r="D4" s="19" t="s">
        <v>76</v>
      </c>
      <c r="L4" s="18"/>
      <c r="M4" s="84" t="s">
        <v>10</v>
      </c>
      <c r="AT4" s="15" t="s">
        <v>3</v>
      </c>
    </row>
    <row r="5" spans="2:12" ht="6.75" customHeight="1">
      <c r="B5" s="18"/>
      <c r="L5" s="18"/>
    </row>
    <row r="6" spans="2:12" ht="12" customHeight="1">
      <c r="B6" s="18"/>
      <c r="D6" s="24" t="s">
        <v>13</v>
      </c>
      <c r="L6" s="18"/>
    </row>
    <row r="7" spans="2:12" ht="16.5" customHeight="1">
      <c r="B7" s="18"/>
      <c r="E7" s="217" t="str">
        <f>'Rekapitulace stavby'!K6</f>
        <v>Obnova střešního pláště, Arnoldinovský dům čp.97, Masarykovo nám., Brandýs n. L.</v>
      </c>
      <c r="F7" s="218"/>
      <c r="G7" s="218"/>
      <c r="H7" s="218"/>
      <c r="L7" s="18"/>
    </row>
    <row r="8" spans="1:31" s="1" customFormat="1" ht="12" customHeight="1">
      <c r="A8" s="26"/>
      <c r="B8" s="27"/>
      <c r="C8" s="26"/>
      <c r="D8" s="24" t="s">
        <v>77</v>
      </c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31" s="1" customFormat="1" ht="16.5" customHeight="1">
      <c r="A9" s="26"/>
      <c r="B9" s="27"/>
      <c r="C9" s="26"/>
      <c r="D9" s="26"/>
      <c r="E9" s="203" t="s">
        <v>380</v>
      </c>
      <c r="F9" s="216"/>
      <c r="G9" s="216"/>
      <c r="H9" s="216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31" s="1" customFormat="1" ht="11.25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31" s="1" customFormat="1" ht="12" customHeight="1">
      <c r="A11" s="26"/>
      <c r="B11" s="27"/>
      <c r="C11" s="26"/>
      <c r="D11" s="24" t="s">
        <v>14</v>
      </c>
      <c r="E11" s="26"/>
      <c r="F11" s="22" t="s">
        <v>1</v>
      </c>
      <c r="G11" s="26"/>
      <c r="H11" s="26"/>
      <c r="I11" s="24" t="s">
        <v>15</v>
      </c>
      <c r="J11" s="22" t="s">
        <v>1</v>
      </c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31" s="1" customFormat="1" ht="12" customHeight="1">
      <c r="A12" s="26"/>
      <c r="B12" s="27"/>
      <c r="C12" s="26"/>
      <c r="D12" s="24" t="s">
        <v>16</v>
      </c>
      <c r="E12" s="26"/>
      <c r="F12" s="22" t="s">
        <v>17</v>
      </c>
      <c r="G12" s="26"/>
      <c r="H12" s="26"/>
      <c r="I12" s="24" t="s">
        <v>18</v>
      </c>
      <c r="J12" s="49">
        <f>'Rekapitulace stavby'!AN8</f>
        <v>0</v>
      </c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31" s="1" customFormat="1" ht="10.5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31" s="1" customFormat="1" ht="12" customHeight="1">
      <c r="A14" s="26"/>
      <c r="B14" s="27"/>
      <c r="C14" s="26"/>
      <c r="D14" s="24" t="s">
        <v>19</v>
      </c>
      <c r="E14" s="26"/>
      <c r="F14" s="26"/>
      <c r="G14" s="26"/>
      <c r="H14" s="26"/>
      <c r="I14" s="24" t="s">
        <v>20</v>
      </c>
      <c r="J14" s="22" t="str">
        <f>IF('Rekapitulace stavby'!AN10="","",'Rekapitulace stavby'!AN10)</f>
        <v>´00067539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31" s="1" customFormat="1" ht="18" customHeight="1">
      <c r="A15" s="26"/>
      <c r="B15" s="27"/>
      <c r="C15" s="26"/>
      <c r="D15" s="26"/>
      <c r="E15" s="22" t="str">
        <f>IF('Rekapitulace stavby'!E11="","",'Rekapitulace stavby'!E11)</f>
        <v>Oblastní muzeum Praha-východ, příspěvková organizace</v>
      </c>
      <c r="F15" s="26"/>
      <c r="G15" s="26"/>
      <c r="H15" s="26"/>
      <c r="I15" s="24" t="s">
        <v>21</v>
      </c>
      <c r="J15" s="22">
        <f>IF('Rekapitulace stavby'!AN11="","",'Rekapitulace stavby'!AN11)</f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31" s="1" customFormat="1" ht="6.7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1" customFormat="1" ht="12" customHeight="1">
      <c r="A17" s="26"/>
      <c r="B17" s="27"/>
      <c r="C17" s="26"/>
      <c r="D17" s="24" t="s">
        <v>22</v>
      </c>
      <c r="E17" s="26"/>
      <c r="F17" s="26"/>
      <c r="G17" s="26"/>
      <c r="H17" s="26"/>
      <c r="I17" s="24" t="s">
        <v>20</v>
      </c>
      <c r="J17" s="22">
        <f>'Rekapitulace stavby'!AN13</f>
        <v>0</v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1" customFormat="1" ht="18" customHeight="1">
      <c r="A18" s="26"/>
      <c r="B18" s="27"/>
      <c r="C18" s="26"/>
      <c r="D18" s="26"/>
      <c r="E18" s="210"/>
      <c r="F18" s="210"/>
      <c r="G18" s="210"/>
      <c r="H18" s="210"/>
      <c r="I18" s="24" t="s">
        <v>21</v>
      </c>
      <c r="J18" s="22">
        <f>'Rekapitulace stavby'!AN14</f>
        <v>0</v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1" customFormat="1" ht="6.7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1" customFormat="1" ht="12" customHeight="1">
      <c r="A20" s="26"/>
      <c r="B20" s="27"/>
      <c r="C20" s="26"/>
      <c r="D20" s="24" t="s">
        <v>23</v>
      </c>
      <c r="E20" s="26"/>
      <c r="F20" s="26"/>
      <c r="G20" s="26"/>
      <c r="H20" s="26"/>
      <c r="I20" s="24" t="s">
        <v>20</v>
      </c>
      <c r="J20" s="22">
        <f>IF('Rekapitulace stavby'!AN16="","",'Rekapitulace stavby'!AN16)</f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1" customFormat="1" ht="18" customHeight="1">
      <c r="A21" s="26"/>
      <c r="B21" s="27"/>
      <c r="C21" s="26"/>
      <c r="D21" s="26"/>
      <c r="E21" s="22" t="s">
        <v>396</v>
      </c>
      <c r="F21" s="26"/>
      <c r="G21" s="26"/>
      <c r="H21" s="26"/>
      <c r="I21" s="24" t="s">
        <v>21</v>
      </c>
      <c r="J21" s="22">
        <f>IF('Rekapitulace stavby'!AN17="","",'Rekapitulace stavby'!AN17)</f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1" customFormat="1" ht="6.7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1" customFormat="1" ht="12" customHeight="1">
      <c r="A23" s="26"/>
      <c r="B23" s="27"/>
      <c r="C23" s="26"/>
      <c r="D23" s="24" t="s">
        <v>25</v>
      </c>
      <c r="E23" s="26"/>
      <c r="F23" s="26"/>
      <c r="G23" s="26"/>
      <c r="H23" s="26"/>
      <c r="I23" s="24" t="s">
        <v>20</v>
      </c>
      <c r="J23" s="22">
        <f>IF('Rekapitulace stavby'!AN19="","",'Rekapitulace stavby'!AN19)</f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1" customFormat="1" ht="18" customHeight="1">
      <c r="A24" s="26"/>
      <c r="B24" s="27"/>
      <c r="C24" s="26"/>
      <c r="D24" s="26"/>
      <c r="E24" s="22"/>
      <c r="F24" s="26"/>
      <c r="G24" s="26"/>
      <c r="H24" s="26"/>
      <c r="I24" s="24" t="s">
        <v>21</v>
      </c>
      <c r="J24" s="22">
        <f>IF('Rekapitulace stavby'!AN20="","",'Rekapitulace stavby'!AN20)</f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1" customFormat="1" ht="6.7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1" customFormat="1" ht="12" customHeight="1">
      <c r="A26" s="26"/>
      <c r="B26" s="27"/>
      <c r="C26" s="26"/>
      <c r="D26" s="24" t="s">
        <v>26</v>
      </c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7" customFormat="1" ht="16.5" customHeight="1">
      <c r="A27" s="85"/>
      <c r="B27" s="86"/>
      <c r="C27" s="85"/>
      <c r="D27" s="85"/>
      <c r="E27" s="212" t="s">
        <v>1</v>
      </c>
      <c r="F27" s="212"/>
      <c r="G27" s="212"/>
      <c r="H27" s="212"/>
      <c r="I27" s="85"/>
      <c r="J27" s="85"/>
      <c r="K27" s="85"/>
      <c r="L27" s="87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</row>
    <row r="28" spans="1:31" s="1" customFormat="1" ht="6.7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1" customFormat="1" ht="6.75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1" customFormat="1" ht="24.75" customHeight="1">
      <c r="A30" s="26"/>
      <c r="B30" s="27"/>
      <c r="C30" s="26"/>
      <c r="D30" s="88" t="s">
        <v>27</v>
      </c>
      <c r="E30" s="26"/>
      <c r="F30" s="26"/>
      <c r="G30" s="26"/>
      <c r="H30" s="26"/>
      <c r="I30" s="26"/>
      <c r="J30" s="65">
        <f>ROUND(J128,2)</f>
        <v>0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1" customFormat="1" ht="6.75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1" customFormat="1" ht="14.25" customHeight="1">
      <c r="A32" s="26"/>
      <c r="B32" s="27"/>
      <c r="C32" s="26"/>
      <c r="D32" s="26"/>
      <c r="E32" s="26"/>
      <c r="F32" s="30" t="s">
        <v>29</v>
      </c>
      <c r="G32" s="26"/>
      <c r="H32" s="26"/>
      <c r="I32" s="30" t="s">
        <v>28</v>
      </c>
      <c r="J32" s="30" t="s">
        <v>30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1" customFormat="1" ht="14.25" customHeight="1">
      <c r="A33" s="26"/>
      <c r="B33" s="27"/>
      <c r="C33" s="26"/>
      <c r="D33" s="89" t="s">
        <v>31</v>
      </c>
      <c r="E33" s="24" t="s">
        <v>32</v>
      </c>
      <c r="F33" s="90">
        <f>ROUND((SUM(BE128:BE280)),2)</f>
        <v>0</v>
      </c>
      <c r="G33" s="26"/>
      <c r="H33" s="26"/>
      <c r="I33" s="91">
        <v>0.21</v>
      </c>
      <c r="J33" s="90">
        <f>ROUND(((SUM(BE128:BE280))*I33),2)</f>
        <v>0</v>
      </c>
      <c r="K33" s="26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1" customFormat="1" ht="14.25" customHeight="1">
      <c r="A34" s="26"/>
      <c r="B34" s="27"/>
      <c r="C34" s="26"/>
      <c r="D34" s="26"/>
      <c r="E34" s="24" t="s">
        <v>33</v>
      </c>
      <c r="F34" s="90">
        <f>ROUND((SUM(BF128:BF280)),2)</f>
        <v>0</v>
      </c>
      <c r="G34" s="26"/>
      <c r="H34" s="26"/>
      <c r="I34" s="91">
        <v>0.15</v>
      </c>
      <c r="J34" s="90">
        <f>ROUND(((SUM(BF128:BF280))*I34),2)</f>
        <v>0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1" customFormat="1" ht="14.25" customHeight="1" hidden="1">
      <c r="A35" s="26"/>
      <c r="B35" s="27"/>
      <c r="C35" s="26"/>
      <c r="D35" s="26"/>
      <c r="E35" s="24" t="s">
        <v>34</v>
      </c>
      <c r="F35" s="90">
        <f>ROUND((SUM(BG128:BG280)),2)</f>
        <v>0</v>
      </c>
      <c r="G35" s="26"/>
      <c r="H35" s="26"/>
      <c r="I35" s="91">
        <v>0.21</v>
      </c>
      <c r="J35" s="90">
        <f>0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1" customFormat="1" ht="14.25" customHeight="1" hidden="1">
      <c r="A36" s="26"/>
      <c r="B36" s="27"/>
      <c r="C36" s="26"/>
      <c r="D36" s="26"/>
      <c r="E36" s="24" t="s">
        <v>35</v>
      </c>
      <c r="F36" s="90">
        <f>ROUND((SUM(BH128:BH280)),2)</f>
        <v>0</v>
      </c>
      <c r="G36" s="26"/>
      <c r="H36" s="26"/>
      <c r="I36" s="91">
        <v>0.15</v>
      </c>
      <c r="J36" s="90">
        <f>0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1" customFormat="1" ht="14.25" customHeight="1" hidden="1">
      <c r="A37" s="26"/>
      <c r="B37" s="27"/>
      <c r="C37" s="26"/>
      <c r="D37" s="26"/>
      <c r="E37" s="24" t="s">
        <v>36</v>
      </c>
      <c r="F37" s="90">
        <f>ROUND((SUM(BI128:BI280)),2)</f>
        <v>0</v>
      </c>
      <c r="G37" s="26"/>
      <c r="H37" s="26"/>
      <c r="I37" s="91">
        <v>0</v>
      </c>
      <c r="J37" s="90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1" customFormat="1" ht="6.7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1" customFormat="1" ht="24.75" customHeight="1">
      <c r="A39" s="26"/>
      <c r="B39" s="27"/>
      <c r="C39" s="92"/>
      <c r="D39" s="93" t="s">
        <v>37</v>
      </c>
      <c r="E39" s="54"/>
      <c r="F39" s="54"/>
      <c r="G39" s="94" t="s">
        <v>38</v>
      </c>
      <c r="H39" s="95" t="s">
        <v>39</v>
      </c>
      <c r="I39" s="54"/>
      <c r="J39" s="96">
        <f>SUM(J30:J37)</f>
        <v>0</v>
      </c>
      <c r="K39" s="97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1" customFormat="1" ht="14.2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2:12" ht="14.25" customHeight="1">
      <c r="B41" s="18"/>
      <c r="L41" s="18"/>
    </row>
    <row r="42" spans="2:12" ht="14.25" customHeight="1">
      <c r="B42" s="18"/>
      <c r="L42" s="18"/>
    </row>
    <row r="43" spans="2:12" ht="14.25" customHeight="1">
      <c r="B43" s="18"/>
      <c r="L43" s="18"/>
    </row>
    <row r="44" spans="2:12" ht="14.25" customHeight="1">
      <c r="B44" s="18"/>
      <c r="L44" s="18"/>
    </row>
    <row r="45" spans="2:12" ht="14.25" customHeight="1">
      <c r="B45" s="18"/>
      <c r="L45" s="18"/>
    </row>
    <row r="46" spans="2:12" ht="14.25" customHeight="1">
      <c r="B46" s="18"/>
      <c r="L46" s="18"/>
    </row>
    <row r="47" spans="2:12" ht="14.25" customHeight="1">
      <c r="B47" s="18"/>
      <c r="L47" s="18"/>
    </row>
    <row r="48" spans="2:12" ht="14.25" customHeight="1">
      <c r="B48" s="18"/>
      <c r="L48" s="18"/>
    </row>
    <row r="49" spans="2:12" ht="14.25" customHeight="1">
      <c r="B49" s="18"/>
      <c r="L49" s="18"/>
    </row>
    <row r="50" spans="2:12" s="1" customFormat="1" ht="14.25" customHeight="1">
      <c r="B50" s="36"/>
      <c r="D50" s="37" t="s">
        <v>40</v>
      </c>
      <c r="E50" s="38"/>
      <c r="F50" s="38"/>
      <c r="G50" s="37" t="s">
        <v>41</v>
      </c>
      <c r="H50" s="38"/>
      <c r="I50" s="38"/>
      <c r="J50" s="38"/>
      <c r="K50" s="38"/>
      <c r="L50" s="36"/>
    </row>
    <row r="51" spans="2:12" ht="11.25">
      <c r="B51" s="18"/>
      <c r="L51" s="18"/>
    </row>
    <row r="52" spans="2:12" ht="11.25">
      <c r="B52" s="18"/>
      <c r="L52" s="18"/>
    </row>
    <row r="53" spans="2:12" ht="11.25">
      <c r="B53" s="18"/>
      <c r="L53" s="18"/>
    </row>
    <row r="54" spans="2:12" ht="11.25">
      <c r="B54" s="18"/>
      <c r="L54" s="18"/>
    </row>
    <row r="55" spans="2:12" ht="11.25">
      <c r="B55" s="18"/>
      <c r="L55" s="18"/>
    </row>
    <row r="56" spans="2:12" ht="11.25">
      <c r="B56" s="18"/>
      <c r="L56" s="18"/>
    </row>
    <row r="57" spans="2:12" ht="11.25">
      <c r="B57" s="18"/>
      <c r="L57" s="18"/>
    </row>
    <row r="58" spans="2:12" ht="11.25">
      <c r="B58" s="18"/>
      <c r="L58" s="18"/>
    </row>
    <row r="59" spans="2:12" ht="11.25">
      <c r="B59" s="18"/>
      <c r="L59" s="18"/>
    </row>
    <row r="60" spans="2:12" ht="11.25">
      <c r="B60" s="18"/>
      <c r="L60" s="18"/>
    </row>
    <row r="61" spans="1:31" s="1" customFormat="1" ht="12.75">
      <c r="A61" s="26"/>
      <c r="B61" s="27"/>
      <c r="C61" s="26"/>
      <c r="D61" s="39" t="s">
        <v>42</v>
      </c>
      <c r="E61" s="29"/>
      <c r="F61" s="98" t="s">
        <v>43</v>
      </c>
      <c r="G61" s="39" t="s">
        <v>42</v>
      </c>
      <c r="H61" s="29"/>
      <c r="I61" s="29"/>
      <c r="J61" s="99" t="s">
        <v>43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2:12" ht="11.25">
      <c r="B62" s="18"/>
      <c r="L62" s="18"/>
    </row>
    <row r="63" spans="2:12" ht="11.25">
      <c r="B63" s="18"/>
      <c r="L63" s="18"/>
    </row>
    <row r="64" spans="2:12" ht="11.25">
      <c r="B64" s="18"/>
      <c r="L64" s="18"/>
    </row>
    <row r="65" spans="1:31" s="1" customFormat="1" ht="12.75">
      <c r="A65" s="26"/>
      <c r="B65" s="27"/>
      <c r="C65" s="26"/>
      <c r="D65" s="37" t="s">
        <v>44</v>
      </c>
      <c r="E65" s="40"/>
      <c r="F65" s="40"/>
      <c r="G65" s="37" t="s">
        <v>45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2:12" ht="11.25">
      <c r="B66" s="18"/>
      <c r="L66" s="18"/>
    </row>
    <row r="67" spans="2:12" ht="11.25">
      <c r="B67" s="18"/>
      <c r="L67" s="18"/>
    </row>
    <row r="68" spans="2:12" ht="11.25">
      <c r="B68" s="18"/>
      <c r="L68" s="18"/>
    </row>
    <row r="69" spans="2:12" ht="11.25">
      <c r="B69" s="18"/>
      <c r="L69" s="18"/>
    </row>
    <row r="70" spans="2:12" ht="11.25">
      <c r="B70" s="18"/>
      <c r="L70" s="18"/>
    </row>
    <row r="71" spans="2:12" ht="11.25">
      <c r="B71" s="18"/>
      <c r="L71" s="18"/>
    </row>
    <row r="72" spans="2:12" ht="11.25">
      <c r="B72" s="18"/>
      <c r="L72" s="18"/>
    </row>
    <row r="73" spans="2:12" ht="11.25">
      <c r="B73" s="18"/>
      <c r="L73" s="18"/>
    </row>
    <row r="74" spans="2:12" ht="11.25">
      <c r="B74" s="18"/>
      <c r="L74" s="18"/>
    </row>
    <row r="75" spans="2:12" ht="11.25">
      <c r="B75" s="18"/>
      <c r="L75" s="18"/>
    </row>
    <row r="76" spans="1:31" s="1" customFormat="1" ht="12.75">
      <c r="A76" s="26"/>
      <c r="B76" s="27"/>
      <c r="C76" s="26"/>
      <c r="D76" s="39" t="s">
        <v>42</v>
      </c>
      <c r="E76" s="29"/>
      <c r="F76" s="98" t="s">
        <v>43</v>
      </c>
      <c r="G76" s="39" t="s">
        <v>42</v>
      </c>
      <c r="H76" s="29"/>
      <c r="I76" s="29"/>
      <c r="J76" s="99" t="s">
        <v>43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1" customFormat="1" ht="14.2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1" customFormat="1" ht="6.7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1" customFormat="1" ht="24.75" customHeight="1">
      <c r="A82" s="26"/>
      <c r="B82" s="27"/>
      <c r="C82" s="19" t="s">
        <v>78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1" customFormat="1" ht="6.7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1" customFormat="1" ht="12" customHeight="1">
      <c r="A84" s="26"/>
      <c r="B84" s="27"/>
      <c r="C84" s="24" t="s">
        <v>13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1" customFormat="1" ht="16.5" customHeight="1">
      <c r="A85" s="26"/>
      <c r="B85" s="27"/>
      <c r="C85" s="26"/>
      <c r="D85" s="26"/>
      <c r="E85" s="217" t="str">
        <f>E7</f>
        <v>Obnova střešního pláště, Arnoldinovský dům čp.97, Masarykovo nám., Brandýs n. L.</v>
      </c>
      <c r="F85" s="218"/>
      <c r="G85" s="218"/>
      <c r="H85" s="218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12" customHeight="1">
      <c r="A86" s="26"/>
      <c r="B86" s="27"/>
      <c r="C86" s="24" t="s">
        <v>77</v>
      </c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31" s="1" customFormat="1" ht="16.5" customHeight="1">
      <c r="A87" s="26"/>
      <c r="B87" s="27"/>
      <c r="C87" s="26"/>
      <c r="D87" s="26"/>
      <c r="E87" s="203" t="str">
        <f>E9</f>
        <v>Rozpočet</v>
      </c>
      <c r="F87" s="216"/>
      <c r="G87" s="216"/>
      <c r="H87" s="216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1" customFormat="1" ht="6.7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1" customFormat="1" ht="12" customHeight="1">
      <c r="A89" s="26"/>
      <c r="B89" s="27"/>
      <c r="C89" s="24" t="s">
        <v>16</v>
      </c>
      <c r="D89" s="26"/>
      <c r="E89" s="26"/>
      <c r="F89" s="22" t="str">
        <f>F12</f>
        <v> </v>
      </c>
      <c r="G89" s="26"/>
      <c r="H89" s="26"/>
      <c r="I89" s="24" t="s">
        <v>18</v>
      </c>
      <c r="J89" s="49">
        <f>IF(J12="","",J12)</f>
        <v>0</v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1" customFormat="1" ht="6.7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1" customFormat="1" ht="15" customHeight="1">
      <c r="A91" s="26"/>
      <c r="B91" s="27"/>
      <c r="C91" s="24" t="s">
        <v>19</v>
      </c>
      <c r="D91" s="26"/>
      <c r="E91" s="26"/>
      <c r="F91" s="22" t="str">
        <f>E15</f>
        <v>Oblastní muzeum Praha-východ, příspěvková organizace</v>
      </c>
      <c r="G91" s="26"/>
      <c r="H91" s="26"/>
      <c r="I91" s="24" t="s">
        <v>23</v>
      </c>
      <c r="J91" s="171" t="str">
        <f>E21</f>
        <v>Ing. Arch. L. Stříteský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1" customFormat="1" ht="15" customHeight="1">
      <c r="A92" s="26"/>
      <c r="B92" s="27"/>
      <c r="C92" s="24" t="s">
        <v>22</v>
      </c>
      <c r="D92" s="26"/>
      <c r="E92" s="26"/>
      <c r="F92" s="22"/>
      <c r="G92" s="26"/>
      <c r="H92" s="26"/>
      <c r="I92" s="24" t="s">
        <v>25</v>
      </c>
      <c r="J92" s="170"/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1" customFormat="1" ht="9.7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1" customFormat="1" ht="29.25" customHeight="1">
      <c r="A94" s="26"/>
      <c r="B94" s="27"/>
      <c r="C94" s="100" t="s">
        <v>79</v>
      </c>
      <c r="D94" s="92"/>
      <c r="E94" s="92"/>
      <c r="F94" s="92"/>
      <c r="G94" s="92"/>
      <c r="H94" s="92"/>
      <c r="I94" s="92"/>
      <c r="J94" s="101" t="s">
        <v>80</v>
      </c>
      <c r="K94" s="92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1" customFormat="1" ht="9.7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1" customFormat="1" ht="22.5" customHeight="1">
      <c r="A96" s="26"/>
      <c r="B96" s="27"/>
      <c r="C96" s="102" t="s">
        <v>81</v>
      </c>
      <c r="D96" s="26"/>
      <c r="E96" s="26"/>
      <c r="F96" s="26"/>
      <c r="G96" s="26"/>
      <c r="H96" s="26"/>
      <c r="I96" s="26"/>
      <c r="J96" s="65">
        <f>J128</f>
        <v>0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5" t="s">
        <v>82</v>
      </c>
    </row>
    <row r="97" spans="2:12" s="8" customFormat="1" ht="24.75" customHeight="1">
      <c r="B97" s="103"/>
      <c r="D97" s="104" t="s">
        <v>83</v>
      </c>
      <c r="E97" s="105"/>
      <c r="F97" s="105"/>
      <c r="G97" s="105"/>
      <c r="H97" s="105"/>
      <c r="I97" s="105"/>
      <c r="J97" s="106">
        <f>J129</f>
        <v>0</v>
      </c>
      <c r="L97" s="103"/>
    </row>
    <row r="98" spans="2:12" s="9" customFormat="1" ht="19.5" customHeight="1">
      <c r="B98" s="107"/>
      <c r="D98" s="108" t="s">
        <v>84</v>
      </c>
      <c r="E98" s="109"/>
      <c r="F98" s="109"/>
      <c r="G98" s="109"/>
      <c r="H98" s="109"/>
      <c r="I98" s="109"/>
      <c r="J98" s="110">
        <f>J130</f>
        <v>0</v>
      </c>
      <c r="L98" s="107"/>
    </row>
    <row r="99" spans="2:12" s="9" customFormat="1" ht="19.5" customHeight="1">
      <c r="B99" s="107"/>
      <c r="D99" s="108" t="s">
        <v>85</v>
      </c>
      <c r="E99" s="109"/>
      <c r="F99" s="109"/>
      <c r="G99" s="109"/>
      <c r="H99" s="109"/>
      <c r="I99" s="109"/>
      <c r="J99" s="110">
        <f>J137</f>
        <v>0</v>
      </c>
      <c r="L99" s="107"/>
    </row>
    <row r="100" spans="2:12" s="9" customFormat="1" ht="19.5" customHeight="1">
      <c r="B100" s="107"/>
      <c r="D100" s="108" t="s">
        <v>86</v>
      </c>
      <c r="E100" s="109"/>
      <c r="F100" s="109"/>
      <c r="G100" s="109"/>
      <c r="H100" s="109"/>
      <c r="I100" s="109"/>
      <c r="J100" s="110">
        <f>J154</f>
        <v>0</v>
      </c>
      <c r="L100" s="107"/>
    </row>
    <row r="101" spans="2:12" s="9" customFormat="1" ht="19.5" customHeight="1">
      <c r="B101" s="107"/>
      <c r="D101" s="108" t="s">
        <v>87</v>
      </c>
      <c r="E101" s="109"/>
      <c r="F101" s="109"/>
      <c r="G101" s="109"/>
      <c r="H101" s="109"/>
      <c r="I101" s="109"/>
      <c r="J101" s="110">
        <f>J185</f>
        <v>0</v>
      </c>
      <c r="L101" s="107"/>
    </row>
    <row r="102" spans="2:12" s="9" customFormat="1" ht="19.5" customHeight="1">
      <c r="B102" s="107"/>
      <c r="D102" s="108" t="s">
        <v>88</v>
      </c>
      <c r="E102" s="109"/>
      <c r="F102" s="109"/>
      <c r="G102" s="109"/>
      <c r="H102" s="109"/>
      <c r="I102" s="109"/>
      <c r="J102" s="110">
        <f>J223</f>
        <v>0</v>
      </c>
      <c r="L102" s="107"/>
    </row>
    <row r="103" spans="2:12" s="9" customFormat="1" ht="19.5" customHeight="1">
      <c r="B103" s="107"/>
      <c r="D103" s="108" t="s">
        <v>89</v>
      </c>
      <c r="E103" s="109"/>
      <c r="F103" s="109"/>
      <c r="G103" s="109"/>
      <c r="H103" s="109"/>
      <c r="I103" s="109"/>
      <c r="J103" s="110">
        <f>J242</f>
        <v>0</v>
      </c>
      <c r="L103" s="107"/>
    </row>
    <row r="104" spans="2:12" s="9" customFormat="1" ht="19.5" customHeight="1">
      <c r="B104" s="107"/>
      <c r="D104" s="108" t="s">
        <v>90</v>
      </c>
      <c r="E104" s="109"/>
      <c r="F104" s="109"/>
      <c r="G104" s="109"/>
      <c r="H104" s="109"/>
      <c r="I104" s="109"/>
      <c r="J104" s="110">
        <f>J247</f>
        <v>0</v>
      </c>
      <c r="L104" s="107"/>
    </row>
    <row r="105" spans="2:12" s="8" customFormat="1" ht="24.75" customHeight="1">
      <c r="B105" s="103"/>
      <c r="D105" s="104" t="s">
        <v>91</v>
      </c>
      <c r="E105" s="105"/>
      <c r="F105" s="105"/>
      <c r="G105" s="105"/>
      <c r="H105" s="105"/>
      <c r="I105" s="105"/>
      <c r="J105" s="106">
        <f>J253</f>
        <v>0</v>
      </c>
      <c r="L105" s="103"/>
    </row>
    <row r="106" spans="2:12" s="9" customFormat="1" ht="19.5" customHeight="1">
      <c r="B106" s="107"/>
      <c r="D106" s="108" t="s">
        <v>92</v>
      </c>
      <c r="E106" s="109"/>
      <c r="F106" s="109"/>
      <c r="G106" s="109"/>
      <c r="H106" s="109"/>
      <c r="I106" s="109"/>
      <c r="J106" s="110">
        <f>J254</f>
        <v>0</v>
      </c>
      <c r="L106" s="107"/>
    </row>
    <row r="107" spans="2:12" s="8" customFormat="1" ht="24.75" customHeight="1">
      <c r="B107" s="103"/>
      <c r="D107" s="104" t="s">
        <v>93</v>
      </c>
      <c r="E107" s="105"/>
      <c r="F107" s="105"/>
      <c r="G107" s="105"/>
      <c r="H107" s="105"/>
      <c r="I107" s="105"/>
      <c r="J107" s="106">
        <f>J269</f>
        <v>0</v>
      </c>
      <c r="L107" s="103"/>
    </row>
    <row r="108" spans="2:12" s="9" customFormat="1" ht="19.5" customHeight="1">
      <c r="B108" s="107"/>
      <c r="D108" s="108" t="s">
        <v>94</v>
      </c>
      <c r="E108" s="109"/>
      <c r="F108" s="109"/>
      <c r="G108" s="109"/>
      <c r="H108" s="109"/>
      <c r="I108" s="109"/>
      <c r="J108" s="110">
        <f>J270</f>
        <v>0</v>
      </c>
      <c r="L108" s="107"/>
    </row>
    <row r="109" spans="1:31" s="1" customFormat="1" ht="21.75" customHeight="1">
      <c r="A109" s="26"/>
      <c r="B109" s="27"/>
      <c r="C109" s="26"/>
      <c r="D109" s="26"/>
      <c r="E109" s="26"/>
      <c r="F109" s="26"/>
      <c r="G109" s="26"/>
      <c r="H109" s="26"/>
      <c r="I109" s="26"/>
      <c r="J109" s="26"/>
      <c r="K109" s="26"/>
      <c r="L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1" customFormat="1" ht="6.75" customHeight="1">
      <c r="A110" s="26"/>
      <c r="B110" s="41"/>
      <c r="C110" s="42"/>
      <c r="D110" s="42"/>
      <c r="E110" s="42"/>
      <c r="F110" s="42"/>
      <c r="G110" s="42"/>
      <c r="H110" s="42"/>
      <c r="I110" s="42"/>
      <c r="J110" s="42"/>
      <c r="K110" s="42"/>
      <c r="L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4" spans="1:31" s="1" customFormat="1" ht="6.75" customHeight="1">
      <c r="A114" s="26"/>
      <c r="B114" s="43"/>
      <c r="C114" s="44"/>
      <c r="D114" s="44"/>
      <c r="E114" s="44"/>
      <c r="F114" s="44"/>
      <c r="G114" s="44"/>
      <c r="H114" s="44"/>
      <c r="I114" s="44"/>
      <c r="J114" s="44"/>
      <c r="K114" s="44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31" s="1" customFormat="1" ht="24.75" customHeight="1">
      <c r="A115" s="26"/>
      <c r="B115" s="27"/>
      <c r="C115" s="19" t="s">
        <v>95</v>
      </c>
      <c r="D115" s="26"/>
      <c r="E115" s="26"/>
      <c r="F115" s="26"/>
      <c r="G115" s="26"/>
      <c r="H115" s="26"/>
      <c r="I115" s="26"/>
      <c r="J115" s="26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31" s="1" customFormat="1" ht="6.75" customHeight="1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31" s="1" customFormat="1" ht="12" customHeight="1">
      <c r="A117" s="26"/>
      <c r="B117" s="27"/>
      <c r="C117" s="24" t="s">
        <v>13</v>
      </c>
      <c r="D117" s="26"/>
      <c r="E117" s="26"/>
      <c r="F117" s="26"/>
      <c r="G117" s="26"/>
      <c r="H117" s="26"/>
      <c r="I117" s="26"/>
      <c r="J117" s="26"/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31" s="1" customFormat="1" ht="16.5" customHeight="1">
      <c r="A118" s="26"/>
      <c r="B118" s="27"/>
      <c r="C118" s="26"/>
      <c r="D118" s="26"/>
      <c r="E118" s="217" t="str">
        <f>E7</f>
        <v>Obnova střešního pláště, Arnoldinovský dům čp.97, Masarykovo nám., Brandýs n. L.</v>
      </c>
      <c r="F118" s="218"/>
      <c r="G118" s="218"/>
      <c r="H118" s="218"/>
      <c r="I118" s="26"/>
      <c r="J118" s="26"/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31" s="1" customFormat="1" ht="12" customHeight="1">
      <c r="A119" s="26"/>
      <c r="B119" s="27"/>
      <c r="C119" s="24" t="s">
        <v>77</v>
      </c>
      <c r="D119" s="26"/>
      <c r="E119" s="26"/>
      <c r="F119" s="26"/>
      <c r="G119" s="26"/>
      <c r="H119" s="26"/>
      <c r="I119" s="26"/>
      <c r="J119" s="26"/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31" s="1" customFormat="1" ht="16.5" customHeight="1">
      <c r="A120" s="26"/>
      <c r="B120" s="27"/>
      <c r="C120" s="26"/>
      <c r="D120" s="26"/>
      <c r="E120" s="203" t="str">
        <f>E9</f>
        <v>Rozpočet</v>
      </c>
      <c r="F120" s="216"/>
      <c r="G120" s="216"/>
      <c r="H120" s="216"/>
      <c r="I120" s="26"/>
      <c r="J120" s="26"/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31" s="1" customFormat="1" ht="6.75" customHeight="1">
      <c r="A121" s="26"/>
      <c r="B121" s="27"/>
      <c r="C121" s="26"/>
      <c r="D121" s="26"/>
      <c r="E121" s="26"/>
      <c r="F121" s="26"/>
      <c r="G121" s="26"/>
      <c r="H121" s="26"/>
      <c r="I121" s="26"/>
      <c r="J121" s="26"/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31" s="1" customFormat="1" ht="12" customHeight="1">
      <c r="A122" s="26"/>
      <c r="B122" s="27"/>
      <c r="C122" s="24" t="s">
        <v>16</v>
      </c>
      <c r="D122" s="26"/>
      <c r="E122" s="26"/>
      <c r="F122" s="22" t="str">
        <f>F12</f>
        <v> </v>
      </c>
      <c r="G122" s="26"/>
      <c r="H122" s="26"/>
      <c r="I122" s="24" t="s">
        <v>18</v>
      </c>
      <c r="J122" s="49">
        <f>IF(J12="","",J12)</f>
        <v>0</v>
      </c>
      <c r="K122" s="26"/>
      <c r="L122" s="3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31" s="1" customFormat="1" ht="6.75" customHeight="1">
      <c r="A123" s="26"/>
      <c r="B123" s="27"/>
      <c r="C123" s="26"/>
      <c r="D123" s="26"/>
      <c r="E123" s="26"/>
      <c r="F123" s="26"/>
      <c r="G123" s="26"/>
      <c r="H123" s="26"/>
      <c r="I123" s="26"/>
      <c r="J123" s="26"/>
      <c r="K123" s="26"/>
      <c r="L123" s="3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31" s="1" customFormat="1" ht="15" customHeight="1">
      <c r="A124" s="26"/>
      <c r="B124" s="27"/>
      <c r="C124" s="24" t="s">
        <v>19</v>
      </c>
      <c r="D124" s="26"/>
      <c r="E124" s="26"/>
      <c r="F124" s="22" t="str">
        <f>E15</f>
        <v>Oblastní muzeum Praha-východ, příspěvková organizace</v>
      </c>
      <c r="G124" s="26"/>
      <c r="H124" s="26"/>
      <c r="I124" s="24" t="s">
        <v>23</v>
      </c>
      <c r="J124" s="170" t="str">
        <f>E21</f>
        <v>Ing. Arch. L. Stříteský</v>
      </c>
      <c r="K124" s="26"/>
      <c r="L124" s="3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31" s="1" customFormat="1" ht="15" customHeight="1">
      <c r="A125" s="26"/>
      <c r="B125" s="27"/>
      <c r="C125" s="24" t="s">
        <v>22</v>
      </c>
      <c r="D125" s="26"/>
      <c r="E125" s="26"/>
      <c r="F125" s="22"/>
      <c r="G125" s="26"/>
      <c r="H125" s="26"/>
      <c r="I125" s="24" t="s">
        <v>25</v>
      </c>
      <c r="J125" s="170">
        <f>E24</f>
        <v>0</v>
      </c>
      <c r="K125" s="26"/>
      <c r="L125" s="3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31" s="1" customFormat="1" ht="9.75" customHeight="1">
      <c r="A126" s="26"/>
      <c r="B126" s="27"/>
      <c r="C126" s="26"/>
      <c r="D126" s="26"/>
      <c r="E126" s="26"/>
      <c r="F126" s="26"/>
      <c r="G126" s="26"/>
      <c r="H126" s="26"/>
      <c r="I126" s="26"/>
      <c r="J126" s="26"/>
      <c r="K126" s="26"/>
      <c r="L126" s="3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31" s="10" customFormat="1" ht="29.25" customHeight="1">
      <c r="A127" s="111"/>
      <c r="B127" s="112"/>
      <c r="C127" s="113" t="s">
        <v>96</v>
      </c>
      <c r="D127" s="114" t="s">
        <v>52</v>
      </c>
      <c r="E127" s="114" t="s">
        <v>48</v>
      </c>
      <c r="F127" s="114" t="s">
        <v>49</v>
      </c>
      <c r="G127" s="114" t="s">
        <v>97</v>
      </c>
      <c r="H127" s="114" t="s">
        <v>98</v>
      </c>
      <c r="I127" s="114" t="s">
        <v>99</v>
      </c>
      <c r="J127" s="115" t="s">
        <v>80</v>
      </c>
      <c r="K127" s="116" t="s">
        <v>100</v>
      </c>
      <c r="L127" s="117"/>
      <c r="M127" s="56" t="s">
        <v>1</v>
      </c>
      <c r="N127" s="57" t="s">
        <v>31</v>
      </c>
      <c r="O127" s="57" t="s">
        <v>101</v>
      </c>
      <c r="P127" s="57" t="s">
        <v>102</v>
      </c>
      <c r="Q127" s="57" t="s">
        <v>103</v>
      </c>
      <c r="R127" s="57" t="s">
        <v>104</v>
      </c>
      <c r="S127" s="57" t="s">
        <v>105</v>
      </c>
      <c r="T127" s="58" t="s">
        <v>106</v>
      </c>
      <c r="U127" s="111"/>
      <c r="V127" s="111"/>
      <c r="W127" s="111"/>
      <c r="X127" s="111"/>
      <c r="Y127" s="111"/>
      <c r="Z127" s="111"/>
      <c r="AA127" s="111"/>
      <c r="AB127" s="111"/>
      <c r="AC127" s="111"/>
      <c r="AD127" s="111"/>
      <c r="AE127" s="111"/>
    </row>
    <row r="128" spans="1:63" s="1" customFormat="1" ht="22.5" customHeight="1">
      <c r="A128" s="26"/>
      <c r="B128" s="27"/>
      <c r="C128" s="63" t="s">
        <v>107</v>
      </c>
      <c r="D128" s="26"/>
      <c r="E128" s="26"/>
      <c r="F128" s="26"/>
      <c r="G128" s="26"/>
      <c r="H128" s="26"/>
      <c r="I128" s="26"/>
      <c r="J128" s="118">
        <f>BK128</f>
        <v>0</v>
      </c>
      <c r="K128" s="26"/>
      <c r="L128" s="27"/>
      <c r="M128" s="59"/>
      <c r="N128" s="50"/>
      <c r="O128" s="60"/>
      <c r="P128" s="119">
        <f>P129+P253+P269</f>
        <v>197.87976</v>
      </c>
      <c r="Q128" s="60"/>
      <c r="R128" s="119">
        <f>R129+R253+R269</f>
        <v>79924.07067719001</v>
      </c>
      <c r="S128" s="60"/>
      <c r="T128" s="120">
        <f>T129+T253+T269</f>
        <v>1.93311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T128" s="15" t="s">
        <v>66</v>
      </c>
      <c r="AU128" s="15" t="s">
        <v>82</v>
      </c>
      <c r="BK128" s="121">
        <f>BK129+BK253+BK269</f>
        <v>0</v>
      </c>
    </row>
    <row r="129" spans="2:63" s="11" customFormat="1" ht="25.5" customHeight="1">
      <c r="B129" s="122"/>
      <c r="D129" s="123" t="s">
        <v>66</v>
      </c>
      <c r="E129" s="124" t="s">
        <v>108</v>
      </c>
      <c r="F129" s="124" t="s">
        <v>109</v>
      </c>
      <c r="J129" s="125">
        <f>BK129</f>
        <v>0</v>
      </c>
      <c r="L129" s="122"/>
      <c r="M129" s="126"/>
      <c r="N129" s="127"/>
      <c r="O129" s="127"/>
      <c r="P129" s="128">
        <f>P130+P137+P154+P185+P223+P242+P247</f>
        <v>0</v>
      </c>
      <c r="Q129" s="127"/>
      <c r="R129" s="128">
        <f>R130+R137+R154+R185+R223+R242+R247</f>
        <v>79924.07067719001</v>
      </c>
      <c r="S129" s="127"/>
      <c r="T129" s="129">
        <f>T130+T137+T154+T185+T223+T242+T247</f>
        <v>1.93311</v>
      </c>
      <c r="AR129" s="123" t="s">
        <v>73</v>
      </c>
      <c r="AT129" s="130" t="s">
        <v>66</v>
      </c>
      <c r="AU129" s="130" t="s">
        <v>67</v>
      </c>
      <c r="AY129" s="123" t="s">
        <v>110</v>
      </c>
      <c r="BK129" s="131">
        <f>BK130+BK137+BK154+BK185+BK223+BK242+BK247</f>
        <v>0</v>
      </c>
    </row>
    <row r="130" spans="2:63" s="11" customFormat="1" ht="22.5" customHeight="1">
      <c r="B130" s="122"/>
      <c r="D130" s="123" t="s">
        <v>66</v>
      </c>
      <c r="E130" s="132" t="s">
        <v>111</v>
      </c>
      <c r="F130" s="132" t="s">
        <v>112</v>
      </c>
      <c r="J130" s="133">
        <f>BK130</f>
        <v>0</v>
      </c>
      <c r="L130" s="122"/>
      <c r="M130" s="126"/>
      <c r="N130" s="127"/>
      <c r="O130" s="127"/>
      <c r="P130" s="128">
        <f>SUM(P131:P136)</f>
        <v>0</v>
      </c>
      <c r="Q130" s="127"/>
      <c r="R130" s="128">
        <f>SUM(R131:R136)</f>
        <v>0</v>
      </c>
      <c r="S130" s="127"/>
      <c r="T130" s="129">
        <f>SUM(T131:T136)</f>
        <v>1.93311</v>
      </c>
      <c r="AR130" s="123" t="s">
        <v>73</v>
      </c>
      <c r="AT130" s="130" t="s">
        <v>66</v>
      </c>
      <c r="AU130" s="130" t="s">
        <v>73</v>
      </c>
      <c r="AY130" s="123" t="s">
        <v>110</v>
      </c>
      <c r="BK130" s="131">
        <f>SUM(BK131:BK136)</f>
        <v>0</v>
      </c>
    </row>
    <row r="131" spans="1:65" s="1" customFormat="1" ht="24" customHeight="1">
      <c r="A131" s="26"/>
      <c r="B131" s="134"/>
      <c r="C131" s="164" t="s">
        <v>73</v>
      </c>
      <c r="D131" s="164" t="s">
        <v>113</v>
      </c>
      <c r="E131" s="165" t="s">
        <v>114</v>
      </c>
      <c r="F131" s="166" t="s">
        <v>383</v>
      </c>
      <c r="G131" s="167" t="s">
        <v>115</v>
      </c>
      <c r="H131" s="168">
        <v>13.71</v>
      </c>
      <c r="I131" s="169">
        <v>0</v>
      </c>
      <c r="J131" s="169">
        <f>ROUND(I131*H131,2)</f>
        <v>0</v>
      </c>
      <c r="K131" s="135"/>
      <c r="L131" s="27"/>
      <c r="M131" s="136" t="s">
        <v>1</v>
      </c>
      <c r="N131" s="137" t="s">
        <v>32</v>
      </c>
      <c r="O131" s="138">
        <v>0</v>
      </c>
      <c r="P131" s="138">
        <f>O131*H131</f>
        <v>0</v>
      </c>
      <c r="Q131" s="138">
        <v>0</v>
      </c>
      <c r="R131" s="138">
        <f>Q131*H131</f>
        <v>0</v>
      </c>
      <c r="S131" s="138">
        <v>0.047</v>
      </c>
      <c r="T131" s="139">
        <f>S131*H131</f>
        <v>0.64437</v>
      </c>
      <c r="U131" s="26"/>
      <c r="V131" s="175"/>
      <c r="W131" s="172"/>
      <c r="X131" s="26"/>
      <c r="Y131" s="26"/>
      <c r="Z131" s="26"/>
      <c r="AA131" s="26"/>
      <c r="AB131" s="26"/>
      <c r="AC131" s="26"/>
      <c r="AD131" s="26"/>
      <c r="AE131" s="26"/>
      <c r="AR131" s="140" t="s">
        <v>116</v>
      </c>
      <c r="AT131" s="140" t="s">
        <v>113</v>
      </c>
      <c r="AU131" s="140" t="s">
        <v>75</v>
      </c>
      <c r="AY131" s="15" t="s">
        <v>110</v>
      </c>
      <c r="BE131" s="141">
        <f>IF(N131="základní",J131,0)</f>
        <v>0</v>
      </c>
      <c r="BF131" s="141">
        <f>IF(N131="snížená",J131,0)</f>
        <v>0</v>
      </c>
      <c r="BG131" s="141">
        <f>IF(N131="zákl. přenesená",J131,0)</f>
        <v>0</v>
      </c>
      <c r="BH131" s="141">
        <f>IF(N131="sníž. přenesená",J131,0)</f>
        <v>0</v>
      </c>
      <c r="BI131" s="141">
        <f>IF(N131="nulová",J131,0)</f>
        <v>0</v>
      </c>
      <c r="BJ131" s="15" t="s">
        <v>73</v>
      </c>
      <c r="BK131" s="141">
        <f>ROUND(I131*H131,2)</f>
        <v>0</v>
      </c>
      <c r="BL131" s="15" t="s">
        <v>116</v>
      </c>
      <c r="BM131" s="140" t="s">
        <v>75</v>
      </c>
    </row>
    <row r="132" spans="1:47" s="1" customFormat="1" ht="29.25">
      <c r="A132" s="26"/>
      <c r="B132" s="27"/>
      <c r="C132" s="26"/>
      <c r="D132" s="142" t="s">
        <v>117</v>
      </c>
      <c r="E132" s="26"/>
      <c r="F132" s="143" t="s">
        <v>118</v>
      </c>
      <c r="G132" s="26"/>
      <c r="H132" s="26"/>
      <c r="I132" s="26"/>
      <c r="J132" s="26"/>
      <c r="K132" s="26"/>
      <c r="L132" s="27"/>
      <c r="M132" s="144"/>
      <c r="N132" s="145"/>
      <c r="O132" s="52"/>
      <c r="P132" s="52"/>
      <c r="Q132" s="52"/>
      <c r="R132" s="52"/>
      <c r="S132" s="52"/>
      <c r="T132" s="53"/>
      <c r="U132" s="26"/>
      <c r="V132" s="176"/>
      <c r="W132" s="26"/>
      <c r="X132" s="26"/>
      <c r="Y132" s="26"/>
      <c r="Z132" s="26"/>
      <c r="AA132" s="26"/>
      <c r="AB132" s="26"/>
      <c r="AC132" s="26"/>
      <c r="AD132" s="26"/>
      <c r="AE132" s="26"/>
      <c r="AT132" s="15" t="s">
        <v>117</v>
      </c>
      <c r="AU132" s="15" t="s">
        <v>75</v>
      </c>
    </row>
    <row r="133" spans="1:65" s="1" customFormat="1" ht="24" customHeight="1">
      <c r="A133" s="26"/>
      <c r="B133" s="134"/>
      <c r="C133" s="164" t="s">
        <v>75</v>
      </c>
      <c r="D133" s="164" t="s">
        <v>113</v>
      </c>
      <c r="E133" s="165" t="s">
        <v>119</v>
      </c>
      <c r="F133" s="166" t="s">
        <v>120</v>
      </c>
      <c r="G133" s="167" t="s">
        <v>115</v>
      </c>
      <c r="H133" s="168">
        <v>13.71</v>
      </c>
      <c r="I133" s="169">
        <v>0</v>
      </c>
      <c r="J133" s="169">
        <f>ROUND(I133*H133,2)</f>
        <v>0</v>
      </c>
      <c r="K133" s="135"/>
      <c r="L133" s="27"/>
      <c r="M133" s="136" t="s">
        <v>1</v>
      </c>
      <c r="N133" s="137" t="s">
        <v>32</v>
      </c>
      <c r="O133" s="138">
        <v>0</v>
      </c>
      <c r="P133" s="138">
        <f>O133*H133</f>
        <v>0</v>
      </c>
      <c r="Q133" s="138">
        <v>0</v>
      </c>
      <c r="R133" s="138">
        <f>Q133*H133</f>
        <v>0</v>
      </c>
      <c r="S133" s="138">
        <v>0.047</v>
      </c>
      <c r="T133" s="139">
        <f>S133*H133</f>
        <v>0.64437</v>
      </c>
      <c r="U133" s="26"/>
      <c r="V133" s="175"/>
      <c r="W133" s="172"/>
      <c r="X133" s="26"/>
      <c r="Y133" s="26"/>
      <c r="Z133" s="26"/>
      <c r="AA133" s="26"/>
      <c r="AB133" s="26"/>
      <c r="AC133" s="26"/>
      <c r="AD133" s="26"/>
      <c r="AE133" s="26"/>
      <c r="AR133" s="140" t="s">
        <v>116</v>
      </c>
      <c r="AT133" s="140" t="s">
        <v>113</v>
      </c>
      <c r="AU133" s="140" t="s">
        <v>75</v>
      </c>
      <c r="AY133" s="15" t="s">
        <v>110</v>
      </c>
      <c r="BE133" s="141">
        <f>IF(N133="základní",J133,0)</f>
        <v>0</v>
      </c>
      <c r="BF133" s="141">
        <f>IF(N133="snížená",J133,0)</f>
        <v>0</v>
      </c>
      <c r="BG133" s="141">
        <f>IF(N133="zákl. přenesená",J133,0)</f>
        <v>0</v>
      </c>
      <c r="BH133" s="141">
        <f>IF(N133="sníž. přenesená",J133,0)</f>
        <v>0</v>
      </c>
      <c r="BI133" s="141">
        <f>IF(N133="nulová",J133,0)</f>
        <v>0</v>
      </c>
      <c r="BJ133" s="15" t="s">
        <v>73</v>
      </c>
      <c r="BK133" s="141">
        <f>ROUND(I133*H133,2)</f>
        <v>0</v>
      </c>
      <c r="BL133" s="15" t="s">
        <v>116</v>
      </c>
      <c r="BM133" s="140" t="s">
        <v>116</v>
      </c>
    </row>
    <row r="134" spans="1:47" s="1" customFormat="1" ht="29.25">
      <c r="A134" s="26"/>
      <c r="B134" s="27"/>
      <c r="C134" s="26"/>
      <c r="D134" s="142" t="s">
        <v>117</v>
      </c>
      <c r="E134" s="26"/>
      <c r="F134" s="143" t="s">
        <v>118</v>
      </c>
      <c r="G134" s="26"/>
      <c r="H134" s="26"/>
      <c r="I134" s="26"/>
      <c r="J134" s="26"/>
      <c r="K134" s="26"/>
      <c r="L134" s="27"/>
      <c r="M134" s="144"/>
      <c r="N134" s="145"/>
      <c r="O134" s="52"/>
      <c r="P134" s="52"/>
      <c r="Q134" s="52"/>
      <c r="R134" s="52"/>
      <c r="S134" s="52"/>
      <c r="T134" s="53"/>
      <c r="U134" s="26"/>
      <c r="V134" s="176"/>
      <c r="W134" s="26"/>
      <c r="X134" s="26"/>
      <c r="Y134" s="26"/>
      <c r="Z134" s="26"/>
      <c r="AA134" s="26"/>
      <c r="AB134" s="26"/>
      <c r="AC134" s="26"/>
      <c r="AD134" s="26"/>
      <c r="AE134" s="26"/>
      <c r="AT134" s="15" t="s">
        <v>117</v>
      </c>
      <c r="AU134" s="15" t="s">
        <v>75</v>
      </c>
    </row>
    <row r="135" spans="1:65" s="1" customFormat="1" ht="16.5" customHeight="1">
      <c r="A135" s="26"/>
      <c r="B135" s="134"/>
      <c r="C135" s="164" t="s">
        <v>121</v>
      </c>
      <c r="D135" s="164" t="s">
        <v>113</v>
      </c>
      <c r="E135" s="165" t="s">
        <v>122</v>
      </c>
      <c r="F135" s="166" t="s">
        <v>123</v>
      </c>
      <c r="G135" s="167" t="s">
        <v>115</v>
      </c>
      <c r="H135" s="168">
        <v>13.71</v>
      </c>
      <c r="I135" s="169">
        <v>0</v>
      </c>
      <c r="J135" s="169">
        <f>ROUND(I135*H135,2)</f>
        <v>0</v>
      </c>
      <c r="K135" s="135"/>
      <c r="L135" s="27"/>
      <c r="M135" s="136" t="s">
        <v>1</v>
      </c>
      <c r="N135" s="137" t="s">
        <v>32</v>
      </c>
      <c r="O135" s="138">
        <v>0</v>
      </c>
      <c r="P135" s="138">
        <f>O135*H135</f>
        <v>0</v>
      </c>
      <c r="Q135" s="138">
        <v>0</v>
      </c>
      <c r="R135" s="138">
        <f>Q135*H135</f>
        <v>0</v>
      </c>
      <c r="S135" s="138">
        <v>0.047</v>
      </c>
      <c r="T135" s="139">
        <f>S135*H135</f>
        <v>0.64437</v>
      </c>
      <c r="U135" s="26"/>
      <c r="V135" s="175"/>
      <c r="W135" s="172"/>
      <c r="X135" s="26"/>
      <c r="Y135" s="26"/>
      <c r="Z135" s="26"/>
      <c r="AA135" s="26"/>
      <c r="AB135" s="26"/>
      <c r="AC135" s="26"/>
      <c r="AD135" s="26"/>
      <c r="AE135" s="26"/>
      <c r="AR135" s="140" t="s">
        <v>116</v>
      </c>
      <c r="AT135" s="140" t="s">
        <v>113</v>
      </c>
      <c r="AU135" s="140" t="s">
        <v>75</v>
      </c>
      <c r="AY135" s="15" t="s">
        <v>110</v>
      </c>
      <c r="BE135" s="141">
        <f>IF(N135="základní",J135,0)</f>
        <v>0</v>
      </c>
      <c r="BF135" s="141">
        <f>IF(N135="snížená",J135,0)</f>
        <v>0</v>
      </c>
      <c r="BG135" s="141">
        <f>IF(N135="zákl. přenesená",J135,0)</f>
        <v>0</v>
      </c>
      <c r="BH135" s="141">
        <f>IF(N135="sníž. přenesená",J135,0)</f>
        <v>0</v>
      </c>
      <c r="BI135" s="141">
        <f>IF(N135="nulová",J135,0)</f>
        <v>0</v>
      </c>
      <c r="BJ135" s="15" t="s">
        <v>73</v>
      </c>
      <c r="BK135" s="141">
        <f>ROUND(I135*H135,2)</f>
        <v>0</v>
      </c>
      <c r="BL135" s="15" t="s">
        <v>116</v>
      </c>
      <c r="BM135" s="140" t="s">
        <v>124</v>
      </c>
    </row>
    <row r="136" spans="1:47" s="1" customFormat="1" ht="29.25">
      <c r="A136" s="26"/>
      <c r="B136" s="27"/>
      <c r="C136" s="26"/>
      <c r="D136" s="142" t="s">
        <v>117</v>
      </c>
      <c r="E136" s="26"/>
      <c r="F136" s="143" t="s">
        <v>118</v>
      </c>
      <c r="G136" s="26"/>
      <c r="H136" s="26"/>
      <c r="I136" s="26"/>
      <c r="J136" s="26"/>
      <c r="K136" s="26"/>
      <c r="L136" s="27"/>
      <c r="M136" s="144"/>
      <c r="N136" s="145"/>
      <c r="O136" s="52"/>
      <c r="P136" s="52"/>
      <c r="Q136" s="52"/>
      <c r="R136" s="52"/>
      <c r="S136" s="52"/>
      <c r="T136" s="53"/>
      <c r="U136" s="26"/>
      <c r="V136" s="176"/>
      <c r="W136" s="26"/>
      <c r="X136" s="26"/>
      <c r="Y136" s="26"/>
      <c r="Z136" s="26"/>
      <c r="AA136" s="26"/>
      <c r="AB136" s="26"/>
      <c r="AC136" s="26"/>
      <c r="AD136" s="26"/>
      <c r="AE136" s="26"/>
      <c r="AT136" s="15" t="s">
        <v>117</v>
      </c>
      <c r="AU136" s="15" t="s">
        <v>75</v>
      </c>
    </row>
    <row r="137" spans="2:63" s="11" customFormat="1" ht="22.5" customHeight="1">
      <c r="B137" s="122"/>
      <c r="D137" s="123" t="s">
        <v>66</v>
      </c>
      <c r="E137" s="132" t="s">
        <v>125</v>
      </c>
      <c r="F137" s="132" t="s">
        <v>126</v>
      </c>
      <c r="J137" s="133">
        <f>BK137</f>
        <v>0</v>
      </c>
      <c r="L137" s="122"/>
      <c r="M137" s="126"/>
      <c r="N137" s="127"/>
      <c r="O137" s="127"/>
      <c r="P137" s="128">
        <f>SUM(P138:P153)</f>
        <v>0</v>
      </c>
      <c r="Q137" s="127"/>
      <c r="R137" s="128">
        <f>SUM(R138:R153)</f>
        <v>0</v>
      </c>
      <c r="S137" s="127"/>
      <c r="T137" s="129">
        <f>SUM(T138:T153)</f>
        <v>0</v>
      </c>
      <c r="V137" s="177"/>
      <c r="AR137" s="123" t="s">
        <v>73</v>
      </c>
      <c r="AT137" s="130" t="s">
        <v>66</v>
      </c>
      <c r="AU137" s="130" t="s">
        <v>73</v>
      </c>
      <c r="AY137" s="123" t="s">
        <v>110</v>
      </c>
      <c r="BK137" s="131">
        <f>SUM(BK138:BK153)</f>
        <v>0</v>
      </c>
    </row>
    <row r="138" spans="1:65" s="1" customFormat="1" ht="16.5" customHeight="1">
      <c r="A138" s="26"/>
      <c r="B138" s="134"/>
      <c r="C138" s="164" t="s">
        <v>116</v>
      </c>
      <c r="D138" s="164" t="s">
        <v>113</v>
      </c>
      <c r="E138" s="165" t="s">
        <v>127</v>
      </c>
      <c r="F138" s="166" t="s">
        <v>128</v>
      </c>
      <c r="G138" s="167" t="s">
        <v>129</v>
      </c>
      <c r="H138" s="168">
        <v>46.31</v>
      </c>
      <c r="I138" s="169">
        <v>0</v>
      </c>
      <c r="J138" s="169">
        <f>ROUND(I138*H138,2)</f>
        <v>0</v>
      </c>
      <c r="K138" s="135"/>
      <c r="L138" s="27"/>
      <c r="M138" s="136" t="s">
        <v>1</v>
      </c>
      <c r="N138" s="137" t="s">
        <v>32</v>
      </c>
      <c r="O138" s="138">
        <v>0</v>
      </c>
      <c r="P138" s="138">
        <f>O138*H138</f>
        <v>0</v>
      </c>
      <c r="Q138" s="138">
        <v>0</v>
      </c>
      <c r="R138" s="138">
        <f>Q138*H138</f>
        <v>0</v>
      </c>
      <c r="S138" s="138">
        <v>0</v>
      </c>
      <c r="T138" s="139">
        <f>S138*H138</f>
        <v>0</v>
      </c>
      <c r="U138" s="26"/>
      <c r="V138" s="175"/>
      <c r="W138" s="172"/>
      <c r="X138" s="26"/>
      <c r="Y138" s="26"/>
      <c r="Z138" s="26"/>
      <c r="AA138" s="26"/>
      <c r="AB138" s="26"/>
      <c r="AC138" s="26"/>
      <c r="AD138" s="26"/>
      <c r="AE138" s="26"/>
      <c r="AR138" s="140" t="s">
        <v>116</v>
      </c>
      <c r="AT138" s="140" t="s">
        <v>113</v>
      </c>
      <c r="AU138" s="140" t="s">
        <v>75</v>
      </c>
      <c r="AY138" s="15" t="s">
        <v>110</v>
      </c>
      <c r="BE138" s="141">
        <f>IF(N138="základní",J138,0)</f>
        <v>0</v>
      </c>
      <c r="BF138" s="141">
        <f>IF(N138="snížená",J138,0)</f>
        <v>0</v>
      </c>
      <c r="BG138" s="141">
        <f>IF(N138="zákl. přenesená",J138,0)</f>
        <v>0</v>
      </c>
      <c r="BH138" s="141">
        <f>IF(N138="sníž. přenesená",J138,0)</f>
        <v>0</v>
      </c>
      <c r="BI138" s="141">
        <f>IF(N138="nulová",J138,0)</f>
        <v>0</v>
      </c>
      <c r="BJ138" s="15" t="s">
        <v>73</v>
      </c>
      <c r="BK138" s="141">
        <f>ROUND(I138*H138,2)</f>
        <v>0</v>
      </c>
      <c r="BL138" s="15" t="s">
        <v>116</v>
      </c>
      <c r="BM138" s="140" t="s">
        <v>130</v>
      </c>
    </row>
    <row r="139" spans="1:47" s="1" customFormat="1" ht="39">
      <c r="A139" s="26"/>
      <c r="B139" s="27"/>
      <c r="C139" s="26"/>
      <c r="D139" s="142" t="s">
        <v>117</v>
      </c>
      <c r="E139" s="26"/>
      <c r="F139" s="143" t="s">
        <v>131</v>
      </c>
      <c r="G139" s="26"/>
      <c r="H139" s="26"/>
      <c r="I139" s="26"/>
      <c r="J139" s="26"/>
      <c r="K139" s="26"/>
      <c r="L139" s="27"/>
      <c r="M139" s="144"/>
      <c r="N139" s="145"/>
      <c r="O139" s="52"/>
      <c r="P139" s="52"/>
      <c r="Q139" s="52"/>
      <c r="R139" s="52"/>
      <c r="S139" s="52"/>
      <c r="T139" s="53"/>
      <c r="U139" s="26"/>
      <c r="V139" s="176"/>
      <c r="W139" s="26"/>
      <c r="X139" s="26"/>
      <c r="Y139" s="26"/>
      <c r="Z139" s="26"/>
      <c r="AA139" s="26"/>
      <c r="AB139" s="26"/>
      <c r="AC139" s="26"/>
      <c r="AD139" s="26"/>
      <c r="AE139" s="26"/>
      <c r="AT139" s="15" t="s">
        <v>117</v>
      </c>
      <c r="AU139" s="15" t="s">
        <v>75</v>
      </c>
    </row>
    <row r="140" spans="1:65" s="1" customFormat="1" ht="16.5" customHeight="1">
      <c r="A140" s="26"/>
      <c r="B140" s="134"/>
      <c r="C140" s="164" t="s">
        <v>132</v>
      </c>
      <c r="D140" s="164" t="s">
        <v>113</v>
      </c>
      <c r="E140" s="165" t="s">
        <v>133</v>
      </c>
      <c r="F140" s="166" t="s">
        <v>134</v>
      </c>
      <c r="G140" s="167" t="s">
        <v>135</v>
      </c>
      <c r="H140" s="168">
        <v>20</v>
      </c>
      <c r="I140" s="169">
        <v>0</v>
      </c>
      <c r="J140" s="169">
        <f>ROUND(I140*H140,2)</f>
        <v>0</v>
      </c>
      <c r="K140" s="135"/>
      <c r="L140" s="27"/>
      <c r="M140" s="136" t="s">
        <v>1</v>
      </c>
      <c r="N140" s="137" t="s">
        <v>32</v>
      </c>
      <c r="O140" s="138">
        <v>0</v>
      </c>
      <c r="P140" s="138">
        <f>O140*H140</f>
        <v>0</v>
      </c>
      <c r="Q140" s="138">
        <v>0</v>
      </c>
      <c r="R140" s="138">
        <f>Q140*H140</f>
        <v>0</v>
      </c>
      <c r="S140" s="138">
        <v>0</v>
      </c>
      <c r="T140" s="139">
        <f>S140*H140</f>
        <v>0</v>
      </c>
      <c r="U140" s="26"/>
      <c r="V140" s="175"/>
      <c r="W140" s="172"/>
      <c r="X140" s="26"/>
      <c r="Y140" s="26"/>
      <c r="Z140" s="26"/>
      <c r="AA140" s="26"/>
      <c r="AB140" s="26"/>
      <c r="AC140" s="26"/>
      <c r="AD140" s="26"/>
      <c r="AE140" s="26"/>
      <c r="AR140" s="140" t="s">
        <v>116</v>
      </c>
      <c r="AT140" s="140" t="s">
        <v>113</v>
      </c>
      <c r="AU140" s="140" t="s">
        <v>75</v>
      </c>
      <c r="AY140" s="15" t="s">
        <v>110</v>
      </c>
      <c r="BE140" s="141">
        <f>IF(N140="základní",J140,0)</f>
        <v>0</v>
      </c>
      <c r="BF140" s="141">
        <f>IF(N140="snížená",J140,0)</f>
        <v>0</v>
      </c>
      <c r="BG140" s="141">
        <f>IF(N140="zákl. přenesená",J140,0)</f>
        <v>0</v>
      </c>
      <c r="BH140" s="141">
        <f>IF(N140="sníž. přenesená",J140,0)</f>
        <v>0</v>
      </c>
      <c r="BI140" s="141">
        <f>IF(N140="nulová",J140,0)</f>
        <v>0</v>
      </c>
      <c r="BJ140" s="15" t="s">
        <v>73</v>
      </c>
      <c r="BK140" s="141">
        <f>ROUND(I140*H140,2)</f>
        <v>0</v>
      </c>
      <c r="BL140" s="15" t="s">
        <v>116</v>
      </c>
      <c r="BM140" s="140" t="s">
        <v>136</v>
      </c>
    </row>
    <row r="141" spans="1:47" s="1" customFormat="1" ht="19.5">
      <c r="A141" s="26"/>
      <c r="B141" s="27"/>
      <c r="C141" s="26"/>
      <c r="D141" s="142" t="s">
        <v>117</v>
      </c>
      <c r="E141" s="26"/>
      <c r="F141" s="143" t="s">
        <v>137</v>
      </c>
      <c r="G141" s="26"/>
      <c r="H141" s="26"/>
      <c r="I141" s="26"/>
      <c r="J141" s="26"/>
      <c r="K141" s="26"/>
      <c r="L141" s="27"/>
      <c r="M141" s="144"/>
      <c r="N141" s="145"/>
      <c r="O141" s="52"/>
      <c r="P141" s="52"/>
      <c r="Q141" s="52"/>
      <c r="R141" s="52"/>
      <c r="S141" s="52"/>
      <c r="T141" s="53"/>
      <c r="U141" s="26"/>
      <c r="V141" s="176"/>
      <c r="W141" s="26"/>
      <c r="X141" s="26"/>
      <c r="Y141" s="26"/>
      <c r="Z141" s="26"/>
      <c r="AA141" s="26"/>
      <c r="AB141" s="26"/>
      <c r="AC141" s="26"/>
      <c r="AD141" s="26"/>
      <c r="AE141" s="26"/>
      <c r="AT141" s="15" t="s">
        <v>117</v>
      </c>
      <c r="AU141" s="15" t="s">
        <v>75</v>
      </c>
    </row>
    <row r="142" spans="1:65" s="1" customFormat="1" ht="24" customHeight="1">
      <c r="A142" s="26"/>
      <c r="B142" s="134"/>
      <c r="C142" s="164" t="s">
        <v>124</v>
      </c>
      <c r="D142" s="164" t="s">
        <v>113</v>
      </c>
      <c r="E142" s="165" t="s">
        <v>138</v>
      </c>
      <c r="F142" s="166" t="s">
        <v>139</v>
      </c>
      <c r="G142" s="167" t="s">
        <v>135</v>
      </c>
      <c r="H142" s="168">
        <v>600</v>
      </c>
      <c r="I142" s="169">
        <v>0</v>
      </c>
      <c r="J142" s="169">
        <f>ROUND(I142*H142,2)</f>
        <v>0</v>
      </c>
      <c r="K142" s="135"/>
      <c r="L142" s="27"/>
      <c r="M142" s="136" t="s">
        <v>1</v>
      </c>
      <c r="N142" s="137" t="s">
        <v>32</v>
      </c>
      <c r="O142" s="138">
        <v>0</v>
      </c>
      <c r="P142" s="138">
        <f>O142*H142</f>
        <v>0</v>
      </c>
      <c r="Q142" s="138">
        <v>0</v>
      </c>
      <c r="R142" s="138">
        <f>Q142*H142</f>
        <v>0</v>
      </c>
      <c r="S142" s="138">
        <v>0</v>
      </c>
      <c r="T142" s="139">
        <f>S142*H142</f>
        <v>0</v>
      </c>
      <c r="U142" s="26"/>
      <c r="V142" s="175"/>
      <c r="W142" s="172"/>
      <c r="X142" s="26"/>
      <c r="Y142" s="26"/>
      <c r="Z142" s="26"/>
      <c r="AA142" s="26"/>
      <c r="AB142" s="26"/>
      <c r="AC142" s="26"/>
      <c r="AD142" s="26"/>
      <c r="AE142" s="26"/>
      <c r="AR142" s="140" t="s">
        <v>116</v>
      </c>
      <c r="AT142" s="140" t="s">
        <v>113</v>
      </c>
      <c r="AU142" s="140" t="s">
        <v>75</v>
      </c>
      <c r="AY142" s="15" t="s">
        <v>110</v>
      </c>
      <c r="BE142" s="141">
        <f>IF(N142="základní",J142,0)</f>
        <v>0</v>
      </c>
      <c r="BF142" s="141">
        <f>IF(N142="snížená",J142,0)</f>
        <v>0</v>
      </c>
      <c r="BG142" s="141">
        <f>IF(N142="zákl. přenesená",J142,0)</f>
        <v>0</v>
      </c>
      <c r="BH142" s="141">
        <f>IF(N142="sníž. přenesená",J142,0)</f>
        <v>0</v>
      </c>
      <c r="BI142" s="141">
        <f>IF(N142="nulová",J142,0)</f>
        <v>0</v>
      </c>
      <c r="BJ142" s="15" t="s">
        <v>73</v>
      </c>
      <c r="BK142" s="141">
        <f>ROUND(I142*H142,2)</f>
        <v>0</v>
      </c>
      <c r="BL142" s="15" t="s">
        <v>116</v>
      </c>
      <c r="BM142" s="140" t="s">
        <v>140</v>
      </c>
    </row>
    <row r="143" spans="1:47" s="1" customFormat="1" ht="19.5">
      <c r="A143" s="26"/>
      <c r="B143" s="27"/>
      <c r="C143" s="26"/>
      <c r="D143" s="142" t="s">
        <v>117</v>
      </c>
      <c r="E143" s="26"/>
      <c r="F143" s="143" t="s">
        <v>141</v>
      </c>
      <c r="G143" s="26"/>
      <c r="H143" s="26"/>
      <c r="I143" s="26"/>
      <c r="J143" s="26"/>
      <c r="K143" s="26"/>
      <c r="L143" s="27"/>
      <c r="M143" s="144"/>
      <c r="N143" s="145"/>
      <c r="O143" s="52"/>
      <c r="P143" s="52"/>
      <c r="Q143" s="52"/>
      <c r="R143" s="52"/>
      <c r="S143" s="52"/>
      <c r="T143" s="53"/>
      <c r="U143" s="26"/>
      <c r="V143" s="176"/>
      <c r="W143" s="26"/>
      <c r="X143" s="26"/>
      <c r="Y143" s="26"/>
      <c r="Z143" s="26"/>
      <c r="AA143" s="26"/>
      <c r="AB143" s="26"/>
      <c r="AC143" s="26"/>
      <c r="AD143" s="26"/>
      <c r="AE143" s="26"/>
      <c r="AT143" s="15" t="s">
        <v>117</v>
      </c>
      <c r="AU143" s="15" t="s">
        <v>75</v>
      </c>
    </row>
    <row r="144" spans="2:51" s="12" customFormat="1" ht="11.25">
      <c r="B144" s="146"/>
      <c r="D144" s="142" t="s">
        <v>142</v>
      </c>
      <c r="E144" s="147" t="s">
        <v>1</v>
      </c>
      <c r="F144" s="148" t="s">
        <v>143</v>
      </c>
      <c r="H144" s="149">
        <v>600</v>
      </c>
      <c r="L144" s="146"/>
      <c r="M144" s="150"/>
      <c r="N144" s="151"/>
      <c r="O144" s="151"/>
      <c r="P144" s="151"/>
      <c r="Q144" s="151"/>
      <c r="R144" s="151"/>
      <c r="S144" s="151"/>
      <c r="T144" s="152"/>
      <c r="V144" s="178"/>
      <c r="AT144" s="147" t="s">
        <v>142</v>
      </c>
      <c r="AU144" s="147" t="s">
        <v>75</v>
      </c>
      <c r="AV144" s="12" t="s">
        <v>75</v>
      </c>
      <c r="AW144" s="12" t="s">
        <v>24</v>
      </c>
      <c r="AX144" s="12" t="s">
        <v>67</v>
      </c>
      <c r="AY144" s="147" t="s">
        <v>110</v>
      </c>
    </row>
    <row r="145" spans="2:51" s="13" customFormat="1" ht="11.25">
      <c r="B145" s="153"/>
      <c r="D145" s="142" t="s">
        <v>142</v>
      </c>
      <c r="E145" s="154" t="s">
        <v>1</v>
      </c>
      <c r="F145" s="155" t="s">
        <v>144</v>
      </c>
      <c r="H145" s="156">
        <v>600</v>
      </c>
      <c r="L145" s="153"/>
      <c r="M145" s="157"/>
      <c r="N145" s="158"/>
      <c r="O145" s="158"/>
      <c r="P145" s="158"/>
      <c r="Q145" s="158"/>
      <c r="R145" s="158"/>
      <c r="S145" s="158"/>
      <c r="T145" s="159"/>
      <c r="V145" s="179"/>
      <c r="AT145" s="154" t="s">
        <v>142</v>
      </c>
      <c r="AU145" s="154" t="s">
        <v>75</v>
      </c>
      <c r="AV145" s="13" t="s">
        <v>116</v>
      </c>
      <c r="AW145" s="13" t="s">
        <v>24</v>
      </c>
      <c r="AX145" s="13" t="s">
        <v>73</v>
      </c>
      <c r="AY145" s="154" t="s">
        <v>110</v>
      </c>
    </row>
    <row r="146" spans="1:65" s="1" customFormat="1" ht="24" customHeight="1">
      <c r="A146" s="26"/>
      <c r="B146" s="134"/>
      <c r="C146" s="164" t="s">
        <v>145</v>
      </c>
      <c r="D146" s="164" t="s">
        <v>113</v>
      </c>
      <c r="E146" s="165" t="s">
        <v>146</v>
      </c>
      <c r="F146" s="166" t="s">
        <v>147</v>
      </c>
      <c r="G146" s="167" t="s">
        <v>129</v>
      </c>
      <c r="H146" s="168">
        <v>46.31</v>
      </c>
      <c r="I146" s="169">
        <v>0</v>
      </c>
      <c r="J146" s="169">
        <f>ROUND(I146*H146,2)</f>
        <v>0</v>
      </c>
      <c r="K146" s="135"/>
      <c r="L146" s="27"/>
      <c r="M146" s="136" t="s">
        <v>1</v>
      </c>
      <c r="N146" s="137" t="s">
        <v>32</v>
      </c>
      <c r="O146" s="138">
        <v>0</v>
      </c>
      <c r="P146" s="138">
        <f>O146*H146</f>
        <v>0</v>
      </c>
      <c r="Q146" s="138">
        <v>0</v>
      </c>
      <c r="R146" s="138">
        <f>Q146*H146</f>
        <v>0</v>
      </c>
      <c r="S146" s="138">
        <v>0</v>
      </c>
      <c r="T146" s="139">
        <f>S146*H146</f>
        <v>0</v>
      </c>
      <c r="U146" s="26"/>
      <c r="V146" s="175"/>
      <c r="W146" s="172"/>
      <c r="X146" s="26"/>
      <c r="Y146" s="26"/>
      <c r="Z146" s="26"/>
      <c r="AA146" s="26"/>
      <c r="AB146" s="26"/>
      <c r="AC146" s="26"/>
      <c r="AD146" s="26"/>
      <c r="AE146" s="26"/>
      <c r="AR146" s="140" t="s">
        <v>116</v>
      </c>
      <c r="AT146" s="140" t="s">
        <v>113</v>
      </c>
      <c r="AU146" s="140" t="s">
        <v>75</v>
      </c>
      <c r="AY146" s="15" t="s">
        <v>110</v>
      </c>
      <c r="BE146" s="141">
        <f>IF(N146="základní",J146,0)</f>
        <v>0</v>
      </c>
      <c r="BF146" s="141">
        <f>IF(N146="snížená",J146,0)</f>
        <v>0</v>
      </c>
      <c r="BG146" s="141">
        <f>IF(N146="zákl. přenesená",J146,0)</f>
        <v>0</v>
      </c>
      <c r="BH146" s="141">
        <f>IF(N146="sníž. přenesená",J146,0)</f>
        <v>0</v>
      </c>
      <c r="BI146" s="141">
        <f>IF(N146="nulová",J146,0)</f>
        <v>0</v>
      </c>
      <c r="BJ146" s="15" t="s">
        <v>73</v>
      </c>
      <c r="BK146" s="141">
        <f>ROUND(I146*H146,2)</f>
        <v>0</v>
      </c>
      <c r="BL146" s="15" t="s">
        <v>116</v>
      </c>
      <c r="BM146" s="140" t="s">
        <v>148</v>
      </c>
    </row>
    <row r="147" spans="1:47" s="1" customFormat="1" ht="19.5">
      <c r="A147" s="26"/>
      <c r="B147" s="27"/>
      <c r="C147" s="26"/>
      <c r="D147" s="142" t="s">
        <v>117</v>
      </c>
      <c r="E147" s="26"/>
      <c r="F147" s="143" t="s">
        <v>149</v>
      </c>
      <c r="G147" s="26"/>
      <c r="H147" s="26"/>
      <c r="I147" s="26"/>
      <c r="J147" s="26"/>
      <c r="K147" s="26"/>
      <c r="L147" s="27"/>
      <c r="M147" s="144"/>
      <c r="N147" s="145"/>
      <c r="O147" s="52"/>
      <c r="P147" s="52"/>
      <c r="Q147" s="52"/>
      <c r="R147" s="52"/>
      <c r="S147" s="52"/>
      <c r="T147" s="53"/>
      <c r="U147" s="26"/>
      <c r="V147" s="176"/>
      <c r="W147" s="26"/>
      <c r="X147" s="26"/>
      <c r="Y147" s="26"/>
      <c r="Z147" s="26"/>
      <c r="AA147" s="26"/>
      <c r="AB147" s="26"/>
      <c r="AC147" s="26"/>
      <c r="AD147" s="26"/>
      <c r="AE147" s="26"/>
      <c r="AT147" s="15" t="s">
        <v>117</v>
      </c>
      <c r="AU147" s="15" t="s">
        <v>75</v>
      </c>
    </row>
    <row r="148" spans="1:65" s="1" customFormat="1" ht="24" customHeight="1">
      <c r="A148" s="26"/>
      <c r="B148" s="134"/>
      <c r="C148" s="164" t="s">
        <v>130</v>
      </c>
      <c r="D148" s="164" t="s">
        <v>113</v>
      </c>
      <c r="E148" s="165" t="s">
        <v>150</v>
      </c>
      <c r="F148" s="166" t="s">
        <v>151</v>
      </c>
      <c r="G148" s="167" t="s">
        <v>129</v>
      </c>
      <c r="H148" s="168">
        <v>252.6</v>
      </c>
      <c r="I148" s="169">
        <v>0</v>
      </c>
      <c r="J148" s="169">
        <f>ROUND(I148*H148,2)</f>
        <v>0</v>
      </c>
      <c r="K148" s="135"/>
      <c r="L148" s="27"/>
      <c r="M148" s="136" t="s">
        <v>1</v>
      </c>
      <c r="N148" s="137" t="s">
        <v>32</v>
      </c>
      <c r="O148" s="138">
        <v>0</v>
      </c>
      <c r="P148" s="138">
        <f>O148*H148</f>
        <v>0</v>
      </c>
      <c r="Q148" s="138">
        <v>0</v>
      </c>
      <c r="R148" s="138">
        <f>Q148*H148</f>
        <v>0</v>
      </c>
      <c r="S148" s="138">
        <v>0</v>
      </c>
      <c r="T148" s="139">
        <f>S148*H148</f>
        <v>0</v>
      </c>
      <c r="U148" s="26"/>
      <c r="V148" s="175"/>
      <c r="W148" s="172"/>
      <c r="X148" s="26"/>
      <c r="Y148" s="26"/>
      <c r="Z148" s="26"/>
      <c r="AA148" s="26"/>
      <c r="AB148" s="26"/>
      <c r="AC148" s="26"/>
      <c r="AD148" s="26"/>
      <c r="AE148" s="26"/>
      <c r="AR148" s="140" t="s">
        <v>116</v>
      </c>
      <c r="AT148" s="140" t="s">
        <v>113</v>
      </c>
      <c r="AU148" s="140" t="s">
        <v>75</v>
      </c>
      <c r="AY148" s="15" t="s">
        <v>110</v>
      </c>
      <c r="BE148" s="141">
        <f>IF(N148="základní",J148,0)</f>
        <v>0</v>
      </c>
      <c r="BF148" s="141">
        <f>IF(N148="snížená",J148,0)</f>
        <v>0</v>
      </c>
      <c r="BG148" s="141">
        <f>IF(N148="zákl. přenesená",J148,0)</f>
        <v>0</v>
      </c>
      <c r="BH148" s="141">
        <f>IF(N148="sníž. přenesená",J148,0)</f>
        <v>0</v>
      </c>
      <c r="BI148" s="141">
        <f>IF(N148="nulová",J148,0)</f>
        <v>0</v>
      </c>
      <c r="BJ148" s="15" t="s">
        <v>73</v>
      </c>
      <c r="BK148" s="141">
        <f>ROUND(I148*H148,2)</f>
        <v>0</v>
      </c>
      <c r="BL148" s="15" t="s">
        <v>116</v>
      </c>
      <c r="BM148" s="140" t="s">
        <v>152</v>
      </c>
    </row>
    <row r="149" spans="1:47" s="1" customFormat="1" ht="29.25">
      <c r="A149" s="26"/>
      <c r="B149" s="27"/>
      <c r="C149" s="26"/>
      <c r="D149" s="142" t="s">
        <v>117</v>
      </c>
      <c r="E149" s="26"/>
      <c r="F149" s="143" t="s">
        <v>153</v>
      </c>
      <c r="G149" s="26"/>
      <c r="H149" s="26"/>
      <c r="I149" s="26"/>
      <c r="J149" s="26"/>
      <c r="K149" s="26"/>
      <c r="L149" s="27"/>
      <c r="M149" s="144"/>
      <c r="N149" s="145"/>
      <c r="O149" s="52"/>
      <c r="P149" s="52"/>
      <c r="Q149" s="52"/>
      <c r="R149" s="52"/>
      <c r="S149" s="52"/>
      <c r="T149" s="53"/>
      <c r="U149" s="26"/>
      <c r="V149" s="176"/>
      <c r="W149" s="26"/>
      <c r="X149" s="26"/>
      <c r="Y149" s="26"/>
      <c r="Z149" s="26"/>
      <c r="AA149" s="26"/>
      <c r="AB149" s="26"/>
      <c r="AC149" s="26"/>
      <c r="AD149" s="26"/>
      <c r="AE149" s="26"/>
      <c r="AT149" s="15" t="s">
        <v>117</v>
      </c>
      <c r="AU149" s="15" t="s">
        <v>75</v>
      </c>
    </row>
    <row r="150" spans="2:51" s="12" customFormat="1" ht="11.25">
      <c r="B150" s="146"/>
      <c r="D150" s="142" t="s">
        <v>142</v>
      </c>
      <c r="E150" s="147" t="s">
        <v>1</v>
      </c>
      <c r="F150" s="148" t="s">
        <v>154</v>
      </c>
      <c r="H150" s="149">
        <v>252.6</v>
      </c>
      <c r="L150" s="146"/>
      <c r="M150" s="150"/>
      <c r="N150" s="151"/>
      <c r="O150" s="151"/>
      <c r="P150" s="151"/>
      <c r="Q150" s="151"/>
      <c r="R150" s="151"/>
      <c r="S150" s="151"/>
      <c r="T150" s="152"/>
      <c r="V150" s="178"/>
      <c r="AT150" s="147" t="s">
        <v>142</v>
      </c>
      <c r="AU150" s="147" t="s">
        <v>75</v>
      </c>
      <c r="AV150" s="12" t="s">
        <v>75</v>
      </c>
      <c r="AW150" s="12" t="s">
        <v>24</v>
      </c>
      <c r="AX150" s="12" t="s">
        <v>67</v>
      </c>
      <c r="AY150" s="147" t="s">
        <v>110</v>
      </c>
    </row>
    <row r="151" spans="2:51" s="13" customFormat="1" ht="11.25">
      <c r="B151" s="153"/>
      <c r="D151" s="142" t="s">
        <v>142</v>
      </c>
      <c r="E151" s="154" t="s">
        <v>1</v>
      </c>
      <c r="F151" s="155" t="s">
        <v>144</v>
      </c>
      <c r="H151" s="156">
        <v>252.6</v>
      </c>
      <c r="L151" s="153"/>
      <c r="M151" s="157"/>
      <c r="N151" s="158"/>
      <c r="O151" s="158"/>
      <c r="P151" s="158"/>
      <c r="Q151" s="158"/>
      <c r="R151" s="158"/>
      <c r="S151" s="158"/>
      <c r="T151" s="159"/>
      <c r="V151" s="179"/>
      <c r="AT151" s="154" t="s">
        <v>142</v>
      </c>
      <c r="AU151" s="154" t="s">
        <v>75</v>
      </c>
      <c r="AV151" s="13" t="s">
        <v>116</v>
      </c>
      <c r="AW151" s="13" t="s">
        <v>24</v>
      </c>
      <c r="AX151" s="13" t="s">
        <v>73</v>
      </c>
      <c r="AY151" s="154" t="s">
        <v>110</v>
      </c>
    </row>
    <row r="152" spans="1:65" s="1" customFormat="1" ht="24" customHeight="1">
      <c r="A152" s="26"/>
      <c r="B152" s="134"/>
      <c r="C152" s="164" t="s">
        <v>155</v>
      </c>
      <c r="D152" s="164" t="s">
        <v>113</v>
      </c>
      <c r="E152" s="165" t="s">
        <v>156</v>
      </c>
      <c r="F152" s="166" t="s">
        <v>157</v>
      </c>
      <c r="G152" s="167" t="s">
        <v>129</v>
      </c>
      <c r="H152" s="168">
        <v>46.31</v>
      </c>
      <c r="I152" s="169">
        <v>0</v>
      </c>
      <c r="J152" s="169">
        <f>ROUND(I152*H152,2)</f>
        <v>0</v>
      </c>
      <c r="K152" s="135"/>
      <c r="L152" s="27"/>
      <c r="M152" s="136" t="s">
        <v>1</v>
      </c>
      <c r="N152" s="137" t="s">
        <v>32</v>
      </c>
      <c r="O152" s="138">
        <v>0</v>
      </c>
      <c r="P152" s="138">
        <f>O152*H152</f>
        <v>0</v>
      </c>
      <c r="Q152" s="138">
        <v>0</v>
      </c>
      <c r="R152" s="138">
        <f>Q152*H152</f>
        <v>0</v>
      </c>
      <c r="S152" s="138">
        <v>0</v>
      </c>
      <c r="T152" s="139">
        <f>S152*H152</f>
        <v>0</v>
      </c>
      <c r="U152" s="26"/>
      <c r="V152" s="175"/>
      <c r="W152" s="172"/>
      <c r="X152" s="26"/>
      <c r="Y152" s="26"/>
      <c r="Z152" s="26"/>
      <c r="AA152" s="26"/>
      <c r="AB152" s="26"/>
      <c r="AC152" s="26"/>
      <c r="AD152" s="26"/>
      <c r="AE152" s="26"/>
      <c r="AR152" s="140" t="s">
        <v>116</v>
      </c>
      <c r="AT152" s="140" t="s">
        <v>113</v>
      </c>
      <c r="AU152" s="140" t="s">
        <v>75</v>
      </c>
      <c r="AY152" s="15" t="s">
        <v>110</v>
      </c>
      <c r="BE152" s="141">
        <f>IF(N152="základní",J152,0)</f>
        <v>0</v>
      </c>
      <c r="BF152" s="141">
        <f>IF(N152="snížená",J152,0)</f>
        <v>0</v>
      </c>
      <c r="BG152" s="141">
        <f>IF(N152="zákl. přenesená",J152,0)</f>
        <v>0</v>
      </c>
      <c r="BH152" s="141">
        <f>IF(N152="sníž. přenesená",J152,0)</f>
        <v>0</v>
      </c>
      <c r="BI152" s="141">
        <f>IF(N152="nulová",J152,0)</f>
        <v>0</v>
      </c>
      <c r="BJ152" s="15" t="s">
        <v>73</v>
      </c>
      <c r="BK152" s="141">
        <f>ROUND(I152*H152,2)</f>
        <v>0</v>
      </c>
      <c r="BL152" s="15" t="s">
        <v>116</v>
      </c>
      <c r="BM152" s="140" t="s">
        <v>158</v>
      </c>
    </row>
    <row r="153" spans="1:47" s="1" customFormat="1" ht="19.5">
      <c r="A153" s="26"/>
      <c r="B153" s="27"/>
      <c r="C153" s="26"/>
      <c r="D153" s="142" t="s">
        <v>117</v>
      </c>
      <c r="E153" s="26"/>
      <c r="F153" s="143" t="s">
        <v>159</v>
      </c>
      <c r="G153" s="26"/>
      <c r="H153" s="26"/>
      <c r="I153" s="26"/>
      <c r="J153" s="26"/>
      <c r="K153" s="26"/>
      <c r="L153" s="27"/>
      <c r="M153" s="144"/>
      <c r="N153" s="145"/>
      <c r="O153" s="52"/>
      <c r="P153" s="52"/>
      <c r="Q153" s="52"/>
      <c r="R153" s="52"/>
      <c r="S153" s="52"/>
      <c r="T153" s="53"/>
      <c r="U153" s="26"/>
      <c r="V153" s="176"/>
      <c r="W153" s="26"/>
      <c r="X153" s="26"/>
      <c r="Y153" s="26"/>
      <c r="Z153" s="26"/>
      <c r="AA153" s="26"/>
      <c r="AB153" s="26"/>
      <c r="AC153" s="26"/>
      <c r="AD153" s="26"/>
      <c r="AE153" s="26"/>
      <c r="AT153" s="15" t="s">
        <v>117</v>
      </c>
      <c r="AU153" s="15" t="s">
        <v>75</v>
      </c>
    </row>
    <row r="154" spans="2:63" s="11" customFormat="1" ht="22.5" customHeight="1">
      <c r="B154" s="122"/>
      <c r="D154" s="123" t="s">
        <v>66</v>
      </c>
      <c r="E154" s="132" t="s">
        <v>160</v>
      </c>
      <c r="F154" s="132" t="s">
        <v>161</v>
      </c>
      <c r="J154" s="133">
        <f>BK154</f>
        <v>0</v>
      </c>
      <c r="L154" s="122"/>
      <c r="M154" s="126"/>
      <c r="N154" s="127"/>
      <c r="O154" s="127"/>
      <c r="P154" s="128">
        <f>SUM(P155:P184)</f>
        <v>0</v>
      </c>
      <c r="Q154" s="127"/>
      <c r="R154" s="128">
        <f>SUM(R155:R184)</f>
        <v>42437.39681266</v>
      </c>
      <c r="S154" s="127"/>
      <c r="T154" s="129">
        <f>SUM(T155:T184)</f>
        <v>0</v>
      </c>
      <c r="V154" s="177"/>
      <c r="AR154" s="123" t="s">
        <v>73</v>
      </c>
      <c r="AT154" s="130" t="s">
        <v>66</v>
      </c>
      <c r="AU154" s="130" t="s">
        <v>73</v>
      </c>
      <c r="AY154" s="123" t="s">
        <v>110</v>
      </c>
      <c r="BK154" s="131">
        <f>SUM(BK155:BK184)</f>
        <v>0</v>
      </c>
    </row>
    <row r="155" spans="1:65" s="1" customFormat="1" ht="16.5" customHeight="1">
      <c r="A155" s="26"/>
      <c r="B155" s="134"/>
      <c r="C155" s="164" t="s">
        <v>136</v>
      </c>
      <c r="D155" s="164" t="s">
        <v>113</v>
      </c>
      <c r="E155" s="165" t="s">
        <v>162</v>
      </c>
      <c r="F155" s="166" t="s">
        <v>163</v>
      </c>
      <c r="G155" s="167" t="s">
        <v>135</v>
      </c>
      <c r="H155" s="168">
        <v>4.48</v>
      </c>
      <c r="I155" s="169">
        <v>0</v>
      </c>
      <c r="J155" s="169">
        <f>ROUND(I155*H155,2)</f>
        <v>0</v>
      </c>
      <c r="K155" s="135"/>
      <c r="L155" s="27"/>
      <c r="M155" s="136" t="s">
        <v>1</v>
      </c>
      <c r="N155" s="137" t="s">
        <v>32</v>
      </c>
      <c r="O155" s="138">
        <v>0</v>
      </c>
      <c r="P155" s="138">
        <f>O155*H155</f>
        <v>0</v>
      </c>
      <c r="Q155" s="138">
        <v>0.14472</v>
      </c>
      <c r="R155" s="138">
        <f>Q155*H155</f>
        <v>0.6483456</v>
      </c>
      <c r="S155" s="138">
        <v>0</v>
      </c>
      <c r="T155" s="139">
        <f>S155*H155</f>
        <v>0</v>
      </c>
      <c r="U155" s="26"/>
      <c r="V155" s="175"/>
      <c r="W155" s="172"/>
      <c r="X155" s="26"/>
      <c r="Y155" s="26"/>
      <c r="Z155" s="26"/>
      <c r="AA155" s="26"/>
      <c r="AB155" s="26"/>
      <c r="AC155" s="26"/>
      <c r="AD155" s="26"/>
      <c r="AE155" s="26"/>
      <c r="AR155" s="140" t="s">
        <v>116</v>
      </c>
      <c r="AT155" s="140" t="s">
        <v>113</v>
      </c>
      <c r="AU155" s="140" t="s">
        <v>75</v>
      </c>
      <c r="AY155" s="15" t="s">
        <v>110</v>
      </c>
      <c r="BE155" s="141">
        <f>IF(N155="základní",J155,0)</f>
        <v>0</v>
      </c>
      <c r="BF155" s="141">
        <f>IF(N155="snížená",J155,0)</f>
        <v>0</v>
      </c>
      <c r="BG155" s="141">
        <f>IF(N155="zákl. přenesená",J155,0)</f>
        <v>0</v>
      </c>
      <c r="BH155" s="141">
        <f>IF(N155="sníž. přenesená",J155,0)</f>
        <v>0</v>
      </c>
      <c r="BI155" s="141">
        <f>IF(N155="nulová",J155,0)</f>
        <v>0</v>
      </c>
      <c r="BJ155" s="15" t="s">
        <v>73</v>
      </c>
      <c r="BK155" s="141">
        <f>ROUND(I155*H155,2)</f>
        <v>0</v>
      </c>
      <c r="BL155" s="15" t="s">
        <v>116</v>
      </c>
      <c r="BM155" s="140" t="s">
        <v>164</v>
      </c>
    </row>
    <row r="156" spans="1:47" s="1" customFormat="1" ht="11.25">
      <c r="A156" s="26"/>
      <c r="B156" s="27"/>
      <c r="C156" s="26"/>
      <c r="D156" s="142" t="s">
        <v>117</v>
      </c>
      <c r="E156" s="26"/>
      <c r="F156" s="143" t="s">
        <v>165</v>
      </c>
      <c r="G156" s="26"/>
      <c r="H156" s="26"/>
      <c r="I156" s="26"/>
      <c r="J156" s="26"/>
      <c r="K156" s="26"/>
      <c r="L156" s="27"/>
      <c r="M156" s="144"/>
      <c r="N156" s="145"/>
      <c r="O156" s="52"/>
      <c r="P156" s="52"/>
      <c r="Q156" s="52"/>
      <c r="R156" s="52"/>
      <c r="S156" s="52"/>
      <c r="T156" s="53"/>
      <c r="U156" s="26"/>
      <c r="V156" s="176"/>
      <c r="W156" s="26"/>
      <c r="X156" s="26"/>
      <c r="Y156" s="26"/>
      <c r="Z156" s="26"/>
      <c r="AA156" s="26"/>
      <c r="AB156" s="26"/>
      <c r="AC156" s="26"/>
      <c r="AD156" s="26"/>
      <c r="AE156" s="26"/>
      <c r="AT156" s="15" t="s">
        <v>117</v>
      </c>
      <c r="AU156" s="15" t="s">
        <v>75</v>
      </c>
    </row>
    <row r="157" spans="1:65" s="1" customFormat="1" ht="16.5" customHeight="1">
      <c r="A157" s="26"/>
      <c r="B157" s="134"/>
      <c r="C157" s="164" t="s">
        <v>166</v>
      </c>
      <c r="D157" s="164" t="s">
        <v>113</v>
      </c>
      <c r="E157" s="165" t="s">
        <v>167</v>
      </c>
      <c r="F157" s="166" t="s">
        <v>168</v>
      </c>
      <c r="G157" s="167" t="s">
        <v>135</v>
      </c>
      <c r="H157" s="168">
        <v>4.48</v>
      </c>
      <c r="I157" s="169">
        <v>0</v>
      </c>
      <c r="J157" s="169">
        <f>ROUND(I157*H157,2)</f>
        <v>0</v>
      </c>
      <c r="K157" s="135"/>
      <c r="L157" s="27"/>
      <c r="M157" s="136" t="s">
        <v>1</v>
      </c>
      <c r="N157" s="137" t="s">
        <v>32</v>
      </c>
      <c r="O157" s="138">
        <v>0</v>
      </c>
      <c r="P157" s="138">
        <f>O157*H157</f>
        <v>0</v>
      </c>
      <c r="Q157" s="138">
        <v>0.16965</v>
      </c>
      <c r="R157" s="138">
        <f>Q157*H157</f>
        <v>0.760032</v>
      </c>
      <c r="S157" s="138">
        <v>0</v>
      </c>
      <c r="T157" s="139">
        <f>S157*H157</f>
        <v>0</v>
      </c>
      <c r="U157" s="26"/>
      <c r="V157" s="175"/>
      <c r="W157" s="172"/>
      <c r="X157" s="26"/>
      <c r="Y157" s="26"/>
      <c r="Z157" s="26"/>
      <c r="AA157" s="26"/>
      <c r="AB157" s="26"/>
      <c r="AC157" s="26"/>
      <c r="AD157" s="26"/>
      <c r="AE157" s="26"/>
      <c r="AR157" s="140" t="s">
        <v>116</v>
      </c>
      <c r="AT157" s="140" t="s">
        <v>113</v>
      </c>
      <c r="AU157" s="140" t="s">
        <v>75</v>
      </c>
      <c r="AY157" s="15" t="s">
        <v>110</v>
      </c>
      <c r="BE157" s="141">
        <f>IF(N157="základní",J157,0)</f>
        <v>0</v>
      </c>
      <c r="BF157" s="141">
        <f>IF(N157="snížená",J157,0)</f>
        <v>0</v>
      </c>
      <c r="BG157" s="141">
        <f>IF(N157="zákl. přenesená",J157,0)</f>
        <v>0</v>
      </c>
      <c r="BH157" s="141">
        <f>IF(N157="sníž. přenesená",J157,0)</f>
        <v>0</v>
      </c>
      <c r="BI157" s="141">
        <f>IF(N157="nulová",J157,0)</f>
        <v>0</v>
      </c>
      <c r="BJ157" s="15" t="s">
        <v>73</v>
      </c>
      <c r="BK157" s="141">
        <f>ROUND(I157*H157,2)</f>
        <v>0</v>
      </c>
      <c r="BL157" s="15" t="s">
        <v>116</v>
      </c>
      <c r="BM157" s="140" t="s">
        <v>169</v>
      </c>
    </row>
    <row r="158" spans="1:47" s="1" customFormat="1" ht="19.5">
      <c r="A158" s="26"/>
      <c r="B158" s="27"/>
      <c r="C158" s="26"/>
      <c r="D158" s="142" t="s">
        <v>117</v>
      </c>
      <c r="E158" s="26"/>
      <c r="F158" s="143" t="s">
        <v>170</v>
      </c>
      <c r="G158" s="26"/>
      <c r="H158" s="26"/>
      <c r="I158" s="26"/>
      <c r="J158" s="26"/>
      <c r="K158" s="26"/>
      <c r="L158" s="27"/>
      <c r="M158" s="144"/>
      <c r="N158" s="145"/>
      <c r="O158" s="52"/>
      <c r="P158" s="52"/>
      <c r="Q158" s="52"/>
      <c r="R158" s="52"/>
      <c r="S158" s="52"/>
      <c r="T158" s="53"/>
      <c r="U158" s="26"/>
      <c r="V158" s="176"/>
      <c r="W158" s="26"/>
      <c r="X158" s="26"/>
      <c r="Y158" s="26"/>
      <c r="Z158" s="26"/>
      <c r="AA158" s="26"/>
      <c r="AB158" s="26"/>
      <c r="AC158" s="26"/>
      <c r="AD158" s="26"/>
      <c r="AE158" s="26"/>
      <c r="AT158" s="15" t="s">
        <v>117</v>
      </c>
      <c r="AU158" s="15" t="s">
        <v>75</v>
      </c>
    </row>
    <row r="159" spans="1:65" s="1" customFormat="1" ht="16.5" customHeight="1">
      <c r="A159" s="26"/>
      <c r="B159" s="134"/>
      <c r="C159" s="164" t="s">
        <v>140</v>
      </c>
      <c r="D159" s="164" t="s">
        <v>113</v>
      </c>
      <c r="E159" s="165" t="s">
        <v>171</v>
      </c>
      <c r="F159" s="166" t="s">
        <v>172</v>
      </c>
      <c r="G159" s="167" t="s">
        <v>135</v>
      </c>
      <c r="H159" s="168">
        <v>4.48</v>
      </c>
      <c r="I159" s="169">
        <v>0</v>
      </c>
      <c r="J159" s="169">
        <f>ROUND(I159*H159,2)</f>
        <v>0</v>
      </c>
      <c r="K159" s="135"/>
      <c r="L159" s="27"/>
      <c r="M159" s="136" t="s">
        <v>1</v>
      </c>
      <c r="N159" s="137" t="s">
        <v>32</v>
      </c>
      <c r="O159" s="138">
        <v>0</v>
      </c>
      <c r="P159" s="138">
        <f>O159*H159</f>
        <v>0</v>
      </c>
      <c r="Q159" s="138">
        <v>0.49896</v>
      </c>
      <c r="R159" s="138">
        <f>Q159*H159</f>
        <v>2.2353408000000003</v>
      </c>
      <c r="S159" s="138">
        <v>0</v>
      </c>
      <c r="T159" s="139">
        <f>S159*H159</f>
        <v>0</v>
      </c>
      <c r="U159" s="26"/>
      <c r="V159" s="175"/>
      <c r="W159" s="172"/>
      <c r="X159" s="26"/>
      <c r="Y159" s="26"/>
      <c r="Z159" s="26"/>
      <c r="AA159" s="26"/>
      <c r="AB159" s="26"/>
      <c r="AC159" s="26"/>
      <c r="AD159" s="26"/>
      <c r="AE159" s="26"/>
      <c r="AR159" s="140" t="s">
        <v>116</v>
      </c>
      <c r="AT159" s="140" t="s">
        <v>113</v>
      </c>
      <c r="AU159" s="140" t="s">
        <v>75</v>
      </c>
      <c r="AY159" s="15" t="s">
        <v>110</v>
      </c>
      <c r="BE159" s="141">
        <f>IF(N159="základní",J159,0)</f>
        <v>0</v>
      </c>
      <c r="BF159" s="141">
        <f>IF(N159="snížená",J159,0)</f>
        <v>0</v>
      </c>
      <c r="BG159" s="141">
        <f>IF(N159="zákl. přenesená",J159,0)</f>
        <v>0</v>
      </c>
      <c r="BH159" s="141">
        <f>IF(N159="sníž. přenesená",J159,0)</f>
        <v>0</v>
      </c>
      <c r="BI159" s="141">
        <f>IF(N159="nulová",J159,0)</f>
        <v>0</v>
      </c>
      <c r="BJ159" s="15" t="s">
        <v>73</v>
      </c>
      <c r="BK159" s="141">
        <f>ROUND(I159*H159,2)</f>
        <v>0</v>
      </c>
      <c r="BL159" s="15" t="s">
        <v>116</v>
      </c>
      <c r="BM159" s="140" t="s">
        <v>173</v>
      </c>
    </row>
    <row r="160" spans="1:47" s="1" customFormat="1" ht="11.25">
      <c r="A160" s="26"/>
      <c r="B160" s="27"/>
      <c r="C160" s="26"/>
      <c r="D160" s="142" t="s">
        <v>117</v>
      </c>
      <c r="E160" s="26"/>
      <c r="F160" s="143" t="s">
        <v>174</v>
      </c>
      <c r="G160" s="26"/>
      <c r="H160" s="26"/>
      <c r="I160" s="26"/>
      <c r="J160" s="26"/>
      <c r="K160" s="26"/>
      <c r="L160" s="27"/>
      <c r="M160" s="144"/>
      <c r="N160" s="145"/>
      <c r="O160" s="52"/>
      <c r="P160" s="52"/>
      <c r="Q160" s="52"/>
      <c r="R160" s="52"/>
      <c r="S160" s="52"/>
      <c r="T160" s="53"/>
      <c r="U160" s="26"/>
      <c r="V160" s="176"/>
      <c r="W160" s="26"/>
      <c r="X160" s="26"/>
      <c r="Y160" s="26"/>
      <c r="Z160" s="26"/>
      <c r="AA160" s="26"/>
      <c r="AB160" s="26"/>
      <c r="AC160" s="26"/>
      <c r="AD160" s="26"/>
      <c r="AE160" s="26"/>
      <c r="AT160" s="15" t="s">
        <v>117</v>
      </c>
      <c r="AU160" s="15" t="s">
        <v>75</v>
      </c>
    </row>
    <row r="161" spans="1:65" s="1" customFormat="1" ht="16.5" customHeight="1">
      <c r="A161" s="26"/>
      <c r="B161" s="134"/>
      <c r="C161" s="164">
        <v>13</v>
      </c>
      <c r="D161" s="164" t="s">
        <v>113</v>
      </c>
      <c r="E161" s="165" t="s">
        <v>175</v>
      </c>
      <c r="F161" s="166" t="s">
        <v>176</v>
      </c>
      <c r="G161" s="167" t="s">
        <v>115</v>
      </c>
      <c r="H161" s="168">
        <v>1.617</v>
      </c>
      <c r="I161" s="169">
        <v>0</v>
      </c>
      <c r="J161" s="169">
        <f>ROUND(I161*H161,2)</f>
        <v>0</v>
      </c>
      <c r="K161" s="135"/>
      <c r="L161" s="27"/>
      <c r="M161" s="136" t="s">
        <v>1</v>
      </c>
      <c r="N161" s="137" t="s">
        <v>32</v>
      </c>
      <c r="O161" s="138">
        <v>0</v>
      </c>
      <c r="P161" s="138">
        <f>O161*H161</f>
        <v>0</v>
      </c>
      <c r="Q161" s="138">
        <v>0.16978</v>
      </c>
      <c r="R161" s="138">
        <f>Q161*H161</f>
        <v>0.27453426</v>
      </c>
      <c r="S161" s="138">
        <v>0</v>
      </c>
      <c r="T161" s="139">
        <f>S161*H161</f>
        <v>0</v>
      </c>
      <c r="U161" s="26"/>
      <c r="V161" s="175"/>
      <c r="W161" s="172"/>
      <c r="X161" s="26"/>
      <c r="Y161" s="26"/>
      <c r="Z161" s="26"/>
      <c r="AA161" s="26"/>
      <c r="AB161" s="26"/>
      <c r="AC161" s="26"/>
      <c r="AD161" s="26"/>
      <c r="AE161" s="26"/>
      <c r="AR161" s="140" t="s">
        <v>116</v>
      </c>
      <c r="AT161" s="140" t="s">
        <v>113</v>
      </c>
      <c r="AU161" s="140" t="s">
        <v>75</v>
      </c>
      <c r="AY161" s="15" t="s">
        <v>110</v>
      </c>
      <c r="BE161" s="141">
        <f>IF(N161="základní",J161,0)</f>
        <v>0</v>
      </c>
      <c r="BF161" s="141">
        <f>IF(N161="snížená",J161,0)</f>
        <v>0</v>
      </c>
      <c r="BG161" s="141">
        <f>IF(N161="zákl. přenesená",J161,0)</f>
        <v>0</v>
      </c>
      <c r="BH161" s="141">
        <f>IF(N161="sníž. přenesená",J161,0)</f>
        <v>0</v>
      </c>
      <c r="BI161" s="141">
        <f>IF(N161="nulová",J161,0)</f>
        <v>0</v>
      </c>
      <c r="BJ161" s="15" t="s">
        <v>73</v>
      </c>
      <c r="BK161" s="141">
        <f>ROUND(I161*H161,2)</f>
        <v>0</v>
      </c>
      <c r="BL161" s="15" t="s">
        <v>116</v>
      </c>
      <c r="BM161" s="140" t="s">
        <v>177</v>
      </c>
    </row>
    <row r="162" spans="1:47" s="1" customFormat="1" ht="19.5">
      <c r="A162" s="26"/>
      <c r="B162" s="27"/>
      <c r="C162" s="26"/>
      <c r="D162" s="142" t="s">
        <v>117</v>
      </c>
      <c r="E162" s="26"/>
      <c r="F162" s="143" t="s">
        <v>178</v>
      </c>
      <c r="G162" s="26"/>
      <c r="H162" s="26"/>
      <c r="I162" s="26"/>
      <c r="J162" s="26"/>
      <c r="K162" s="26"/>
      <c r="L162" s="27"/>
      <c r="M162" s="144"/>
      <c r="N162" s="145"/>
      <c r="O162" s="52"/>
      <c r="P162" s="52"/>
      <c r="Q162" s="52"/>
      <c r="R162" s="52"/>
      <c r="S162" s="52"/>
      <c r="T162" s="53"/>
      <c r="U162" s="26"/>
      <c r="V162" s="176"/>
      <c r="W162" s="26"/>
      <c r="X162" s="26"/>
      <c r="Y162" s="26"/>
      <c r="Z162" s="26"/>
      <c r="AA162" s="26"/>
      <c r="AB162" s="26"/>
      <c r="AC162" s="26"/>
      <c r="AD162" s="26"/>
      <c r="AE162" s="26"/>
      <c r="AT162" s="15" t="s">
        <v>117</v>
      </c>
      <c r="AU162" s="15" t="s">
        <v>75</v>
      </c>
    </row>
    <row r="163" spans="1:65" s="1" customFormat="1" ht="16.5" customHeight="1">
      <c r="A163" s="26"/>
      <c r="B163" s="134"/>
      <c r="C163" s="164" t="s">
        <v>148</v>
      </c>
      <c r="D163" s="164" t="s">
        <v>113</v>
      </c>
      <c r="E163" s="165" t="s">
        <v>179</v>
      </c>
      <c r="F163" s="166" t="s">
        <v>180</v>
      </c>
      <c r="G163" s="167" t="s">
        <v>115</v>
      </c>
      <c r="H163" s="168">
        <v>651.86</v>
      </c>
      <c r="I163" s="169">
        <v>0</v>
      </c>
      <c r="J163" s="169">
        <f>ROUND(I163*H163,2)</f>
        <v>0</v>
      </c>
      <c r="K163" s="135"/>
      <c r="L163" s="27"/>
      <c r="M163" s="136" t="s">
        <v>1</v>
      </c>
      <c r="N163" s="137" t="s">
        <v>32</v>
      </c>
      <c r="O163" s="138">
        <v>0</v>
      </c>
      <c r="P163" s="138">
        <f>O163*H163</f>
        <v>0</v>
      </c>
      <c r="Q163" s="138">
        <v>65.096</v>
      </c>
      <c r="R163" s="138">
        <f>Q163*H163</f>
        <v>42433.47856</v>
      </c>
      <c r="S163" s="138">
        <v>0</v>
      </c>
      <c r="T163" s="139">
        <f>S163*H163</f>
        <v>0</v>
      </c>
      <c r="U163" s="26"/>
      <c r="V163" s="175"/>
      <c r="W163" s="172"/>
      <c r="X163" s="26"/>
      <c r="Y163" s="26"/>
      <c r="Z163" s="26"/>
      <c r="AA163" s="26"/>
      <c r="AB163" s="26"/>
      <c r="AC163" s="26"/>
      <c r="AD163" s="26"/>
      <c r="AE163" s="26"/>
      <c r="AR163" s="140" t="s">
        <v>116</v>
      </c>
      <c r="AT163" s="140" t="s">
        <v>113</v>
      </c>
      <c r="AU163" s="140" t="s">
        <v>75</v>
      </c>
      <c r="AY163" s="15" t="s">
        <v>110</v>
      </c>
      <c r="BE163" s="141">
        <f>IF(N163="základní",J163,0)</f>
        <v>0</v>
      </c>
      <c r="BF163" s="141">
        <f>IF(N163="snížená",J163,0)</f>
        <v>0</v>
      </c>
      <c r="BG163" s="141">
        <f>IF(N163="zákl. přenesená",J163,0)</f>
        <v>0</v>
      </c>
      <c r="BH163" s="141">
        <f>IF(N163="sníž. přenesená",J163,0)</f>
        <v>0</v>
      </c>
      <c r="BI163" s="141">
        <f>IF(N163="nulová",J163,0)</f>
        <v>0</v>
      </c>
      <c r="BJ163" s="15" t="s">
        <v>73</v>
      </c>
      <c r="BK163" s="141">
        <f>ROUND(I163*H163,2)</f>
        <v>0</v>
      </c>
      <c r="BL163" s="15" t="s">
        <v>116</v>
      </c>
      <c r="BM163" s="140" t="s">
        <v>181</v>
      </c>
    </row>
    <row r="164" spans="1:47" s="1" customFormat="1" ht="11.25">
      <c r="A164" s="26"/>
      <c r="B164" s="27"/>
      <c r="C164" s="26"/>
      <c r="D164" s="142" t="s">
        <v>117</v>
      </c>
      <c r="E164" s="26"/>
      <c r="F164" s="143" t="s">
        <v>182</v>
      </c>
      <c r="G164" s="26"/>
      <c r="H164" s="26"/>
      <c r="I164" s="26"/>
      <c r="J164" s="26"/>
      <c r="K164" s="26"/>
      <c r="L164" s="27"/>
      <c r="M164" s="144"/>
      <c r="N164" s="145"/>
      <c r="O164" s="52"/>
      <c r="P164" s="52"/>
      <c r="Q164" s="52"/>
      <c r="R164" s="52"/>
      <c r="S164" s="52"/>
      <c r="T164" s="53"/>
      <c r="U164" s="26"/>
      <c r="V164" s="176"/>
      <c r="W164" s="26"/>
      <c r="X164" s="26"/>
      <c r="Y164" s="26"/>
      <c r="Z164" s="26"/>
      <c r="AA164" s="26"/>
      <c r="AB164" s="26"/>
      <c r="AC164" s="26"/>
      <c r="AD164" s="26"/>
      <c r="AE164" s="26"/>
      <c r="AT164" s="15" t="s">
        <v>117</v>
      </c>
      <c r="AU164" s="15" t="s">
        <v>75</v>
      </c>
    </row>
    <row r="165" spans="1:65" s="1" customFormat="1" ht="16.5" customHeight="1">
      <c r="A165" s="26"/>
      <c r="B165" s="134"/>
      <c r="C165" s="164" t="s">
        <v>8</v>
      </c>
      <c r="D165" s="164" t="s">
        <v>113</v>
      </c>
      <c r="E165" s="165" t="s">
        <v>183</v>
      </c>
      <c r="F165" s="166" t="s">
        <v>184</v>
      </c>
      <c r="G165" s="167" t="s">
        <v>135</v>
      </c>
      <c r="H165" s="168">
        <v>708.87</v>
      </c>
      <c r="I165" s="169">
        <v>0</v>
      </c>
      <c r="J165" s="169">
        <f>ROUND(I165*H165,2)</f>
        <v>0</v>
      </c>
      <c r="K165" s="135"/>
      <c r="L165" s="27"/>
      <c r="M165" s="136" t="s">
        <v>1</v>
      </c>
      <c r="N165" s="137" t="s">
        <v>32</v>
      </c>
      <c r="O165" s="138">
        <v>0</v>
      </c>
      <c r="P165" s="138">
        <f>O165*H165</f>
        <v>0</v>
      </c>
      <c r="Q165" s="138">
        <v>0</v>
      </c>
      <c r="R165" s="138">
        <f>Q165*H165</f>
        <v>0</v>
      </c>
      <c r="S165" s="138">
        <v>0</v>
      </c>
      <c r="T165" s="139">
        <f>S165*H165</f>
        <v>0</v>
      </c>
      <c r="U165" s="26"/>
      <c r="V165" s="175"/>
      <c r="W165" s="172"/>
      <c r="X165" s="26"/>
      <c r="Y165" s="26"/>
      <c r="Z165" s="26"/>
      <c r="AA165" s="26"/>
      <c r="AB165" s="26"/>
      <c r="AC165" s="26"/>
      <c r="AD165" s="26"/>
      <c r="AE165" s="26"/>
      <c r="AR165" s="140" t="s">
        <v>116</v>
      </c>
      <c r="AT165" s="140" t="s">
        <v>113</v>
      </c>
      <c r="AU165" s="140" t="s">
        <v>75</v>
      </c>
      <c r="AY165" s="15" t="s">
        <v>110</v>
      </c>
      <c r="BE165" s="141">
        <f>IF(N165="základní",J165,0)</f>
        <v>0</v>
      </c>
      <c r="BF165" s="141">
        <f>IF(N165="snížená",J165,0)</f>
        <v>0</v>
      </c>
      <c r="BG165" s="141">
        <f>IF(N165="zákl. přenesená",J165,0)</f>
        <v>0</v>
      </c>
      <c r="BH165" s="141">
        <f>IF(N165="sníž. přenesená",J165,0)</f>
        <v>0</v>
      </c>
      <c r="BI165" s="141">
        <f>IF(N165="nulová",J165,0)</f>
        <v>0</v>
      </c>
      <c r="BJ165" s="15" t="s">
        <v>73</v>
      </c>
      <c r="BK165" s="141">
        <f>ROUND(I165*H165,2)</f>
        <v>0</v>
      </c>
      <c r="BL165" s="15" t="s">
        <v>116</v>
      </c>
      <c r="BM165" s="140" t="s">
        <v>185</v>
      </c>
    </row>
    <row r="166" spans="1:47" s="1" customFormat="1" ht="11.25">
      <c r="A166" s="26"/>
      <c r="B166" s="27"/>
      <c r="C166" s="26"/>
      <c r="D166" s="142" t="s">
        <v>117</v>
      </c>
      <c r="E166" s="26"/>
      <c r="F166" s="143" t="s">
        <v>186</v>
      </c>
      <c r="G166" s="26"/>
      <c r="H166" s="26"/>
      <c r="I166" s="26"/>
      <c r="J166" s="26"/>
      <c r="K166" s="26"/>
      <c r="L166" s="27"/>
      <c r="M166" s="144"/>
      <c r="N166" s="145"/>
      <c r="O166" s="52"/>
      <c r="P166" s="52"/>
      <c r="Q166" s="52"/>
      <c r="R166" s="52"/>
      <c r="S166" s="52"/>
      <c r="T166" s="53"/>
      <c r="U166" s="26"/>
      <c r="V166" s="176"/>
      <c r="W166" s="26"/>
      <c r="X166" s="26"/>
      <c r="Y166" s="26"/>
      <c r="Z166" s="26"/>
      <c r="AA166" s="26"/>
      <c r="AB166" s="26"/>
      <c r="AC166" s="26"/>
      <c r="AD166" s="26"/>
      <c r="AE166" s="26"/>
      <c r="AT166" s="15" t="s">
        <v>117</v>
      </c>
      <c r="AU166" s="15" t="s">
        <v>75</v>
      </c>
    </row>
    <row r="167" spans="2:51" s="12" customFormat="1" ht="11.25">
      <c r="B167" s="146"/>
      <c r="D167" s="142" t="s">
        <v>142</v>
      </c>
      <c r="E167" s="147" t="s">
        <v>1</v>
      </c>
      <c r="F167" s="148" t="s">
        <v>394</v>
      </c>
      <c r="H167" s="149">
        <v>708.8699999999999</v>
      </c>
      <c r="L167" s="146"/>
      <c r="M167" s="150"/>
      <c r="N167" s="151"/>
      <c r="O167" s="151"/>
      <c r="P167" s="151"/>
      <c r="Q167" s="151"/>
      <c r="R167" s="151"/>
      <c r="S167" s="151"/>
      <c r="T167" s="152"/>
      <c r="V167" s="178"/>
      <c r="AT167" s="147" t="s">
        <v>142</v>
      </c>
      <c r="AU167" s="147" t="s">
        <v>75</v>
      </c>
      <c r="AV167" s="12" t="s">
        <v>75</v>
      </c>
      <c r="AW167" s="12" t="s">
        <v>24</v>
      </c>
      <c r="AX167" s="12" t="s">
        <v>67</v>
      </c>
      <c r="AY167" s="147" t="s">
        <v>110</v>
      </c>
    </row>
    <row r="168" spans="2:51" s="13" customFormat="1" ht="11.25">
      <c r="B168" s="153"/>
      <c r="D168" s="142" t="s">
        <v>142</v>
      </c>
      <c r="E168" s="154" t="s">
        <v>1</v>
      </c>
      <c r="F168" s="155" t="s">
        <v>144</v>
      </c>
      <c r="H168" s="156">
        <v>708.8699999999999</v>
      </c>
      <c r="L168" s="153"/>
      <c r="M168" s="157"/>
      <c r="N168" s="158"/>
      <c r="O168" s="158"/>
      <c r="P168" s="158"/>
      <c r="Q168" s="158"/>
      <c r="R168" s="158"/>
      <c r="S168" s="158"/>
      <c r="T168" s="159"/>
      <c r="V168" s="179"/>
      <c r="AT168" s="154" t="s">
        <v>142</v>
      </c>
      <c r="AU168" s="154" t="s">
        <v>75</v>
      </c>
      <c r="AV168" s="13" t="s">
        <v>116</v>
      </c>
      <c r="AW168" s="13" t="s">
        <v>24</v>
      </c>
      <c r="AX168" s="13" t="s">
        <v>73</v>
      </c>
      <c r="AY168" s="154" t="s">
        <v>110</v>
      </c>
    </row>
    <row r="169" spans="1:65" s="1" customFormat="1" ht="16.5" customHeight="1">
      <c r="A169" s="26"/>
      <c r="B169" s="134"/>
      <c r="C169" s="164" t="s">
        <v>152</v>
      </c>
      <c r="D169" s="164" t="s">
        <v>113</v>
      </c>
      <c r="E169" s="165" t="s">
        <v>187</v>
      </c>
      <c r="F169" s="166" t="s">
        <v>188</v>
      </c>
      <c r="G169" s="167" t="s">
        <v>115</v>
      </c>
      <c r="H169" s="168">
        <v>651.86</v>
      </c>
      <c r="I169" s="169">
        <v>0</v>
      </c>
      <c r="J169" s="169">
        <f>ROUND(I169*H169,2)</f>
        <v>0</v>
      </c>
      <c r="K169" s="135"/>
      <c r="L169" s="27"/>
      <c r="M169" s="136" t="s">
        <v>1</v>
      </c>
      <c r="N169" s="137" t="s">
        <v>32</v>
      </c>
      <c r="O169" s="138">
        <v>0</v>
      </c>
      <c r="P169" s="138">
        <f>O169*H169</f>
        <v>0</v>
      </c>
      <c r="Q169" s="138">
        <v>0</v>
      </c>
      <c r="R169" s="138">
        <f>Q169*H169</f>
        <v>0</v>
      </c>
      <c r="S169" s="138">
        <v>0</v>
      </c>
      <c r="T169" s="139">
        <f>S169*H169</f>
        <v>0</v>
      </c>
      <c r="U169" s="26"/>
      <c r="V169" s="175"/>
      <c r="W169" s="172"/>
      <c r="X169" s="26"/>
      <c r="Y169" s="26"/>
      <c r="Z169" s="26"/>
      <c r="AA169" s="26"/>
      <c r="AB169" s="26"/>
      <c r="AC169" s="26"/>
      <c r="AD169" s="26"/>
      <c r="AE169" s="26"/>
      <c r="AR169" s="140" t="s">
        <v>116</v>
      </c>
      <c r="AT169" s="140" t="s">
        <v>113</v>
      </c>
      <c r="AU169" s="140" t="s">
        <v>75</v>
      </c>
      <c r="AY169" s="15" t="s">
        <v>110</v>
      </c>
      <c r="BE169" s="141">
        <f>IF(N169="základní",J169,0)</f>
        <v>0</v>
      </c>
      <c r="BF169" s="141">
        <f>IF(N169="snížená",J169,0)</f>
        <v>0</v>
      </c>
      <c r="BG169" s="141">
        <f>IF(N169="zákl. přenesená",J169,0)</f>
        <v>0</v>
      </c>
      <c r="BH169" s="141">
        <f>IF(N169="sníž. přenesená",J169,0)</f>
        <v>0</v>
      </c>
      <c r="BI169" s="141">
        <f>IF(N169="nulová",J169,0)</f>
        <v>0</v>
      </c>
      <c r="BJ169" s="15" t="s">
        <v>73</v>
      </c>
      <c r="BK169" s="141">
        <f>ROUND(I169*H169,2)</f>
        <v>0</v>
      </c>
      <c r="BL169" s="15" t="s">
        <v>116</v>
      </c>
      <c r="BM169" s="140" t="s">
        <v>189</v>
      </c>
    </row>
    <row r="170" spans="1:47" s="1" customFormat="1" ht="11.25">
      <c r="A170" s="26"/>
      <c r="B170" s="27"/>
      <c r="C170" s="26"/>
      <c r="D170" s="142" t="s">
        <v>117</v>
      </c>
      <c r="E170" s="26"/>
      <c r="F170" s="143" t="s">
        <v>190</v>
      </c>
      <c r="G170" s="26"/>
      <c r="H170" s="26"/>
      <c r="I170" s="26"/>
      <c r="J170" s="26"/>
      <c r="K170" s="26"/>
      <c r="L170" s="27"/>
      <c r="M170" s="144"/>
      <c r="N170" s="145"/>
      <c r="O170" s="52"/>
      <c r="P170" s="52"/>
      <c r="Q170" s="52"/>
      <c r="R170" s="52"/>
      <c r="S170" s="52"/>
      <c r="T170" s="53"/>
      <c r="U170" s="26"/>
      <c r="V170" s="176"/>
      <c r="W170" s="26"/>
      <c r="X170" s="26"/>
      <c r="Y170" s="26"/>
      <c r="Z170" s="26"/>
      <c r="AA170" s="26"/>
      <c r="AB170" s="26"/>
      <c r="AC170" s="26"/>
      <c r="AD170" s="26"/>
      <c r="AE170" s="26"/>
      <c r="AT170" s="15" t="s">
        <v>117</v>
      </c>
      <c r="AU170" s="15" t="s">
        <v>75</v>
      </c>
    </row>
    <row r="171" spans="1:65" s="1" customFormat="1" ht="21.75" customHeight="1">
      <c r="A171" s="26"/>
      <c r="B171" s="134"/>
      <c r="C171" s="164" t="s">
        <v>191</v>
      </c>
      <c r="D171" s="164" t="s">
        <v>113</v>
      </c>
      <c r="E171" s="165" t="s">
        <v>192</v>
      </c>
      <c r="F171" s="166" t="s">
        <v>193</v>
      </c>
      <c r="G171" s="167" t="s">
        <v>194</v>
      </c>
      <c r="H171" s="168">
        <v>3</v>
      </c>
      <c r="I171" s="169">
        <v>0</v>
      </c>
      <c r="J171" s="169">
        <f>ROUND(I171*H171,2)</f>
        <v>0</v>
      </c>
      <c r="K171" s="135"/>
      <c r="L171" s="27"/>
      <c r="M171" s="136" t="s">
        <v>1</v>
      </c>
      <c r="N171" s="137" t="s">
        <v>32</v>
      </c>
      <c r="O171" s="138">
        <v>0</v>
      </c>
      <c r="P171" s="138">
        <f>O171*H171</f>
        <v>0</v>
      </c>
      <c r="Q171" s="138">
        <v>0</v>
      </c>
      <c r="R171" s="138">
        <f>Q171*H171</f>
        <v>0</v>
      </c>
      <c r="S171" s="138">
        <v>0</v>
      </c>
      <c r="T171" s="139">
        <f>S171*H171</f>
        <v>0</v>
      </c>
      <c r="U171" s="26"/>
      <c r="V171" s="175"/>
      <c r="W171" s="172"/>
      <c r="X171" s="26"/>
      <c r="Y171" s="26"/>
      <c r="Z171" s="26"/>
      <c r="AA171" s="26"/>
      <c r="AB171" s="26"/>
      <c r="AC171" s="26"/>
      <c r="AD171" s="26"/>
      <c r="AE171" s="26"/>
      <c r="AR171" s="140" t="s">
        <v>116</v>
      </c>
      <c r="AT171" s="140" t="s">
        <v>113</v>
      </c>
      <c r="AU171" s="140" t="s">
        <v>75</v>
      </c>
      <c r="AY171" s="15" t="s">
        <v>110</v>
      </c>
      <c r="BE171" s="141">
        <f>IF(N171="základní",J171,0)</f>
        <v>0</v>
      </c>
      <c r="BF171" s="141">
        <f>IF(N171="snížená",J171,0)</f>
        <v>0</v>
      </c>
      <c r="BG171" s="141">
        <f>IF(N171="zákl. přenesená",J171,0)</f>
        <v>0</v>
      </c>
      <c r="BH171" s="141">
        <f>IF(N171="sníž. přenesená",J171,0)</f>
        <v>0</v>
      </c>
      <c r="BI171" s="141">
        <f>IF(N171="nulová",J171,0)</f>
        <v>0</v>
      </c>
      <c r="BJ171" s="15" t="s">
        <v>73</v>
      </c>
      <c r="BK171" s="141">
        <f>ROUND(I171*H171,2)</f>
        <v>0</v>
      </c>
      <c r="BL171" s="15" t="s">
        <v>116</v>
      </c>
      <c r="BM171" s="140" t="s">
        <v>195</v>
      </c>
    </row>
    <row r="172" spans="1:47" s="1" customFormat="1" ht="19.5">
      <c r="A172" s="26"/>
      <c r="B172" s="27"/>
      <c r="C172" s="26"/>
      <c r="D172" s="142" t="s">
        <v>117</v>
      </c>
      <c r="E172" s="26"/>
      <c r="F172" s="143" t="s">
        <v>386</v>
      </c>
      <c r="G172" s="26"/>
      <c r="H172" s="26"/>
      <c r="I172" s="26"/>
      <c r="J172" s="26"/>
      <c r="K172" s="26"/>
      <c r="L172" s="27"/>
      <c r="M172" s="144"/>
      <c r="N172" s="145"/>
      <c r="O172" s="52"/>
      <c r="P172" s="52"/>
      <c r="Q172" s="52"/>
      <c r="R172" s="52"/>
      <c r="S172" s="52"/>
      <c r="T172" s="53"/>
      <c r="U172" s="26"/>
      <c r="V172" s="176"/>
      <c r="W172" s="26"/>
      <c r="X172" s="26"/>
      <c r="Y172" s="26"/>
      <c r="Z172" s="26"/>
      <c r="AA172" s="26"/>
      <c r="AB172" s="26"/>
      <c r="AC172" s="26"/>
      <c r="AD172" s="26"/>
      <c r="AE172" s="26"/>
      <c r="AT172" s="15" t="s">
        <v>117</v>
      </c>
      <c r="AU172" s="15" t="s">
        <v>75</v>
      </c>
    </row>
    <row r="173" spans="1:65" s="1" customFormat="1" ht="16.5" customHeight="1">
      <c r="A173" s="26"/>
      <c r="B173" s="134"/>
      <c r="C173" s="164" t="s">
        <v>158</v>
      </c>
      <c r="D173" s="164" t="s">
        <v>113</v>
      </c>
      <c r="E173" s="165" t="s">
        <v>196</v>
      </c>
      <c r="F173" s="166" t="s">
        <v>197</v>
      </c>
      <c r="G173" s="167" t="s">
        <v>194</v>
      </c>
      <c r="H173" s="168">
        <v>2</v>
      </c>
      <c r="I173" s="169">
        <v>0</v>
      </c>
      <c r="J173" s="169">
        <f>ROUND(I173*H173,2)</f>
        <v>0</v>
      </c>
      <c r="K173" s="135"/>
      <c r="L173" s="27"/>
      <c r="M173" s="136" t="s">
        <v>1</v>
      </c>
      <c r="N173" s="137" t="s">
        <v>32</v>
      </c>
      <c r="O173" s="138">
        <v>0</v>
      </c>
      <c r="P173" s="138">
        <f>O173*H173</f>
        <v>0</v>
      </c>
      <c r="Q173" s="138">
        <v>0</v>
      </c>
      <c r="R173" s="138">
        <f>Q173*H173</f>
        <v>0</v>
      </c>
      <c r="S173" s="138">
        <v>0</v>
      </c>
      <c r="T173" s="139">
        <f>S173*H173</f>
        <v>0</v>
      </c>
      <c r="U173" s="26"/>
      <c r="V173" s="175"/>
      <c r="W173" s="172"/>
      <c r="X173" s="26"/>
      <c r="Y173" s="26"/>
      <c r="Z173" s="26"/>
      <c r="AA173" s="26"/>
      <c r="AB173" s="26"/>
      <c r="AC173" s="26"/>
      <c r="AD173" s="26"/>
      <c r="AE173" s="26"/>
      <c r="AR173" s="140" t="s">
        <v>116</v>
      </c>
      <c r="AT173" s="140" t="s">
        <v>113</v>
      </c>
      <c r="AU173" s="140" t="s">
        <v>75</v>
      </c>
      <c r="AY173" s="15" t="s">
        <v>110</v>
      </c>
      <c r="BE173" s="141">
        <f>IF(N173="základní",J173,0)</f>
        <v>0</v>
      </c>
      <c r="BF173" s="141">
        <f>IF(N173="snížená",J173,0)</f>
        <v>0</v>
      </c>
      <c r="BG173" s="141">
        <f>IF(N173="zákl. přenesená",J173,0)</f>
        <v>0</v>
      </c>
      <c r="BH173" s="141">
        <f>IF(N173="sníž. přenesená",J173,0)</f>
        <v>0</v>
      </c>
      <c r="BI173" s="141">
        <f>IF(N173="nulová",J173,0)</f>
        <v>0</v>
      </c>
      <c r="BJ173" s="15" t="s">
        <v>73</v>
      </c>
      <c r="BK173" s="141">
        <f>ROUND(I173*H173,2)</f>
        <v>0</v>
      </c>
      <c r="BL173" s="15" t="s">
        <v>116</v>
      </c>
      <c r="BM173" s="140" t="s">
        <v>198</v>
      </c>
    </row>
    <row r="174" spans="1:47" s="1" customFormat="1" ht="11.25">
      <c r="A174" s="26"/>
      <c r="B174" s="27"/>
      <c r="C174" s="26"/>
      <c r="D174" s="142" t="s">
        <v>117</v>
      </c>
      <c r="E174" s="26"/>
      <c r="F174" s="143" t="s">
        <v>199</v>
      </c>
      <c r="G174" s="26"/>
      <c r="H174" s="26"/>
      <c r="I174" s="26"/>
      <c r="J174" s="26"/>
      <c r="K174" s="26"/>
      <c r="L174" s="27"/>
      <c r="M174" s="144"/>
      <c r="N174" s="145"/>
      <c r="O174" s="52"/>
      <c r="P174" s="52"/>
      <c r="Q174" s="52"/>
      <c r="R174" s="52"/>
      <c r="S174" s="52"/>
      <c r="T174" s="53"/>
      <c r="U174" s="26"/>
      <c r="V174" s="176"/>
      <c r="W174" s="26"/>
      <c r="X174" s="26"/>
      <c r="Y174" s="26"/>
      <c r="Z174" s="26"/>
      <c r="AA174" s="26"/>
      <c r="AB174" s="26"/>
      <c r="AC174" s="26"/>
      <c r="AD174" s="26"/>
      <c r="AE174" s="26"/>
      <c r="AT174" s="15" t="s">
        <v>117</v>
      </c>
      <c r="AU174" s="15" t="s">
        <v>75</v>
      </c>
    </row>
    <row r="175" spans="1:65" s="1" customFormat="1" ht="16.5" customHeight="1">
      <c r="A175" s="26"/>
      <c r="B175" s="134"/>
      <c r="C175" s="164" t="s">
        <v>200</v>
      </c>
      <c r="D175" s="164" t="s">
        <v>113</v>
      </c>
      <c r="E175" s="165" t="s">
        <v>201</v>
      </c>
      <c r="F175" s="166" t="s">
        <v>202</v>
      </c>
      <c r="G175" s="167" t="s">
        <v>203</v>
      </c>
      <c r="H175" s="168">
        <v>0.1</v>
      </c>
      <c r="I175" s="169">
        <v>0</v>
      </c>
      <c r="J175" s="169">
        <f>ROUND(I175*H175,2)</f>
        <v>0</v>
      </c>
      <c r="K175" s="135"/>
      <c r="L175" s="27"/>
      <c r="M175" s="136" t="s">
        <v>1</v>
      </c>
      <c r="N175" s="137" t="s">
        <v>32</v>
      </c>
      <c r="O175" s="138">
        <v>0</v>
      </c>
      <c r="P175" s="138">
        <f>O175*H175</f>
        <v>0</v>
      </c>
      <c r="Q175" s="138">
        <v>0</v>
      </c>
      <c r="R175" s="138">
        <f>Q175*H175</f>
        <v>0</v>
      </c>
      <c r="S175" s="138">
        <v>0</v>
      </c>
      <c r="T175" s="139">
        <f>S175*H175</f>
        <v>0</v>
      </c>
      <c r="U175" s="26"/>
      <c r="V175" s="175"/>
      <c r="W175" s="172"/>
      <c r="X175" s="26"/>
      <c r="Y175" s="26"/>
      <c r="Z175" s="26"/>
      <c r="AA175" s="26"/>
      <c r="AB175" s="26"/>
      <c r="AC175" s="26"/>
      <c r="AD175" s="26"/>
      <c r="AE175" s="26"/>
      <c r="AR175" s="140" t="s">
        <v>116</v>
      </c>
      <c r="AT175" s="140" t="s">
        <v>113</v>
      </c>
      <c r="AU175" s="140" t="s">
        <v>75</v>
      </c>
      <c r="AY175" s="15" t="s">
        <v>110</v>
      </c>
      <c r="BE175" s="141">
        <f>IF(N175="základní",J175,0)</f>
        <v>0</v>
      </c>
      <c r="BF175" s="141">
        <f>IF(N175="snížená",J175,0)</f>
        <v>0</v>
      </c>
      <c r="BG175" s="141">
        <f>IF(N175="zákl. přenesená",J175,0)</f>
        <v>0</v>
      </c>
      <c r="BH175" s="141">
        <f>IF(N175="sníž. přenesená",J175,0)</f>
        <v>0</v>
      </c>
      <c r="BI175" s="141">
        <f>IF(N175="nulová",J175,0)</f>
        <v>0</v>
      </c>
      <c r="BJ175" s="15" t="s">
        <v>73</v>
      </c>
      <c r="BK175" s="141">
        <f>ROUND(I175*H175,2)</f>
        <v>0</v>
      </c>
      <c r="BL175" s="15" t="s">
        <v>116</v>
      </c>
      <c r="BM175" s="140" t="s">
        <v>204</v>
      </c>
    </row>
    <row r="176" spans="1:47" s="1" customFormat="1" ht="11.25">
      <c r="A176" s="26"/>
      <c r="B176" s="27"/>
      <c r="C176" s="26"/>
      <c r="D176" s="142" t="s">
        <v>117</v>
      </c>
      <c r="E176" s="26"/>
      <c r="F176" s="143" t="s">
        <v>205</v>
      </c>
      <c r="G176" s="26"/>
      <c r="H176" s="26"/>
      <c r="I176" s="26"/>
      <c r="J176" s="26"/>
      <c r="K176" s="26"/>
      <c r="L176" s="27"/>
      <c r="M176" s="144"/>
      <c r="N176" s="145"/>
      <c r="O176" s="52"/>
      <c r="P176" s="52"/>
      <c r="Q176" s="52"/>
      <c r="R176" s="52"/>
      <c r="S176" s="52"/>
      <c r="T176" s="53"/>
      <c r="U176" s="26"/>
      <c r="V176" s="176"/>
      <c r="W176" s="26"/>
      <c r="X176" s="26"/>
      <c r="Y176" s="26"/>
      <c r="Z176" s="26"/>
      <c r="AA176" s="26"/>
      <c r="AB176" s="26"/>
      <c r="AC176" s="26"/>
      <c r="AD176" s="26"/>
      <c r="AE176" s="26"/>
      <c r="AT176" s="15" t="s">
        <v>117</v>
      </c>
      <c r="AU176" s="15" t="s">
        <v>75</v>
      </c>
    </row>
    <row r="177" spans="1:65" s="1" customFormat="1" ht="16.5" customHeight="1">
      <c r="A177" s="26"/>
      <c r="B177" s="134"/>
      <c r="C177" s="164" t="s">
        <v>164</v>
      </c>
      <c r="D177" s="164" t="s">
        <v>113</v>
      </c>
      <c r="E177" s="165" t="s">
        <v>206</v>
      </c>
      <c r="F177" s="166" t="s">
        <v>207</v>
      </c>
      <c r="G177" s="167" t="s">
        <v>203</v>
      </c>
      <c r="H177" s="168">
        <v>14.222</v>
      </c>
      <c r="I177" s="169">
        <v>0</v>
      </c>
      <c r="J177" s="169">
        <f>ROUND(I177*H177,2)</f>
        <v>0</v>
      </c>
      <c r="K177" s="135"/>
      <c r="L177" s="27"/>
      <c r="M177" s="136" t="s">
        <v>1</v>
      </c>
      <c r="N177" s="137" t="s">
        <v>32</v>
      </c>
      <c r="O177" s="138">
        <v>0</v>
      </c>
      <c r="P177" s="138">
        <f>O177*H177</f>
        <v>0</v>
      </c>
      <c r="Q177" s="138">
        <v>0</v>
      </c>
      <c r="R177" s="138">
        <f>Q177*H177</f>
        <v>0</v>
      </c>
      <c r="S177" s="138">
        <v>0</v>
      </c>
      <c r="T177" s="139">
        <f>S177*H177</f>
        <v>0</v>
      </c>
      <c r="U177" s="26"/>
      <c r="V177" s="175"/>
      <c r="W177" s="172"/>
      <c r="X177" s="26"/>
      <c r="Y177" s="26"/>
      <c r="Z177" s="26"/>
      <c r="AA177" s="26"/>
      <c r="AB177" s="26"/>
      <c r="AC177" s="26"/>
      <c r="AD177" s="26"/>
      <c r="AE177" s="26"/>
      <c r="AR177" s="140" t="s">
        <v>116</v>
      </c>
      <c r="AT177" s="140" t="s">
        <v>113</v>
      </c>
      <c r="AU177" s="140" t="s">
        <v>75</v>
      </c>
      <c r="AY177" s="15" t="s">
        <v>110</v>
      </c>
      <c r="BE177" s="141">
        <f>IF(N177="základní",J177,0)</f>
        <v>0</v>
      </c>
      <c r="BF177" s="141">
        <f>IF(N177="snížená",J177,0)</f>
        <v>0</v>
      </c>
      <c r="BG177" s="141">
        <f>IF(N177="zákl. přenesená",J177,0)</f>
        <v>0</v>
      </c>
      <c r="BH177" s="141">
        <f>IF(N177="sníž. přenesená",J177,0)</f>
        <v>0</v>
      </c>
      <c r="BI177" s="141">
        <f>IF(N177="nulová",J177,0)</f>
        <v>0</v>
      </c>
      <c r="BJ177" s="15" t="s">
        <v>73</v>
      </c>
      <c r="BK177" s="141">
        <f>ROUND(I177*H177,2)</f>
        <v>0</v>
      </c>
      <c r="BL177" s="15" t="s">
        <v>116</v>
      </c>
      <c r="BM177" s="140" t="s">
        <v>208</v>
      </c>
    </row>
    <row r="178" spans="1:47" s="1" customFormat="1" ht="11.25">
      <c r="A178" s="26"/>
      <c r="B178" s="27"/>
      <c r="C178" s="26"/>
      <c r="D178" s="142" t="s">
        <v>117</v>
      </c>
      <c r="E178" s="26"/>
      <c r="F178" s="143" t="s">
        <v>391</v>
      </c>
      <c r="G178" s="26"/>
      <c r="H178" s="26"/>
      <c r="I178" s="26"/>
      <c r="J178" s="26"/>
      <c r="K178" s="26"/>
      <c r="L178" s="27"/>
      <c r="M178" s="144"/>
      <c r="N178" s="145"/>
      <c r="O178" s="52"/>
      <c r="P178" s="52"/>
      <c r="Q178" s="52"/>
      <c r="R178" s="52"/>
      <c r="S178" s="52"/>
      <c r="T178" s="53"/>
      <c r="U178" s="26"/>
      <c r="V178" s="176"/>
      <c r="W178" s="26"/>
      <c r="X178" s="26"/>
      <c r="Y178" s="26"/>
      <c r="Z178" s="26"/>
      <c r="AA178" s="26"/>
      <c r="AB178" s="26"/>
      <c r="AC178" s="26"/>
      <c r="AD178" s="26"/>
      <c r="AE178" s="26"/>
      <c r="AT178" s="15" t="s">
        <v>117</v>
      </c>
      <c r="AU178" s="15" t="s">
        <v>75</v>
      </c>
    </row>
    <row r="179" spans="1:65" s="1" customFormat="1" ht="16.5" customHeight="1">
      <c r="A179" s="26"/>
      <c r="B179" s="134"/>
      <c r="C179" s="164" t="s">
        <v>7</v>
      </c>
      <c r="D179" s="164" t="s">
        <v>113</v>
      </c>
      <c r="E179" s="165" t="s">
        <v>209</v>
      </c>
      <c r="F179" s="166" t="s">
        <v>210</v>
      </c>
      <c r="G179" s="167" t="s">
        <v>203</v>
      </c>
      <c r="H179" s="168">
        <v>7.212</v>
      </c>
      <c r="I179" s="169">
        <v>0</v>
      </c>
      <c r="J179" s="169">
        <f>ROUND(I179*H179,2)</f>
        <v>0</v>
      </c>
      <c r="K179" s="135"/>
      <c r="L179" s="27"/>
      <c r="M179" s="136" t="s">
        <v>1</v>
      </c>
      <c r="N179" s="137" t="s">
        <v>32</v>
      </c>
      <c r="O179" s="138">
        <v>0</v>
      </c>
      <c r="P179" s="138">
        <f>O179*H179</f>
        <v>0</v>
      </c>
      <c r="Q179" s="138">
        <v>0</v>
      </c>
      <c r="R179" s="138">
        <f>Q179*H179</f>
        <v>0</v>
      </c>
      <c r="S179" s="138">
        <v>0</v>
      </c>
      <c r="T179" s="139">
        <f>S179*H179</f>
        <v>0</v>
      </c>
      <c r="U179" s="26"/>
      <c r="V179" s="175"/>
      <c r="W179" s="172"/>
      <c r="X179" s="26"/>
      <c r="Y179" s="26"/>
      <c r="Z179" s="26"/>
      <c r="AA179" s="26"/>
      <c r="AB179" s="26"/>
      <c r="AC179" s="26"/>
      <c r="AD179" s="26"/>
      <c r="AE179" s="26"/>
      <c r="AR179" s="140" t="s">
        <v>116</v>
      </c>
      <c r="AT179" s="140" t="s">
        <v>113</v>
      </c>
      <c r="AU179" s="140" t="s">
        <v>75</v>
      </c>
      <c r="AY179" s="15" t="s">
        <v>110</v>
      </c>
      <c r="BE179" s="141">
        <f>IF(N179="základní",J179,0)</f>
        <v>0</v>
      </c>
      <c r="BF179" s="141">
        <f>IF(N179="snížená",J179,0)</f>
        <v>0</v>
      </c>
      <c r="BG179" s="141">
        <f>IF(N179="zákl. přenesená",J179,0)</f>
        <v>0</v>
      </c>
      <c r="BH179" s="141">
        <f>IF(N179="sníž. přenesená",J179,0)</f>
        <v>0</v>
      </c>
      <c r="BI179" s="141">
        <f>IF(N179="nulová",J179,0)</f>
        <v>0</v>
      </c>
      <c r="BJ179" s="15" t="s">
        <v>73</v>
      </c>
      <c r="BK179" s="141">
        <f>ROUND(I179*H179,2)</f>
        <v>0</v>
      </c>
      <c r="BL179" s="15" t="s">
        <v>116</v>
      </c>
      <c r="BM179" s="140" t="s">
        <v>211</v>
      </c>
    </row>
    <row r="180" spans="1:47" s="1" customFormat="1" ht="11.25">
      <c r="A180" s="26"/>
      <c r="B180" s="27"/>
      <c r="C180" s="26"/>
      <c r="D180" s="142" t="s">
        <v>117</v>
      </c>
      <c r="E180" s="26"/>
      <c r="F180" s="143" t="s">
        <v>212</v>
      </c>
      <c r="G180" s="26"/>
      <c r="H180" s="26"/>
      <c r="I180" s="26"/>
      <c r="J180" s="26"/>
      <c r="K180" s="26"/>
      <c r="L180" s="27"/>
      <c r="M180" s="144"/>
      <c r="N180" s="145"/>
      <c r="O180" s="52"/>
      <c r="P180" s="52"/>
      <c r="Q180" s="52"/>
      <c r="R180" s="52"/>
      <c r="S180" s="52"/>
      <c r="T180" s="53"/>
      <c r="U180" s="26"/>
      <c r="V180" s="176"/>
      <c r="W180" s="26"/>
      <c r="X180" s="26"/>
      <c r="Y180" s="26"/>
      <c r="Z180" s="26"/>
      <c r="AA180" s="26"/>
      <c r="AB180" s="26"/>
      <c r="AC180" s="26"/>
      <c r="AD180" s="26"/>
      <c r="AE180" s="26"/>
      <c r="AT180" s="15" t="s">
        <v>117</v>
      </c>
      <c r="AU180" s="15" t="s">
        <v>75</v>
      </c>
    </row>
    <row r="181" spans="1:65" s="1" customFormat="1" ht="16.5" customHeight="1">
      <c r="A181" s="26"/>
      <c r="B181" s="134"/>
      <c r="C181" s="164" t="s">
        <v>169</v>
      </c>
      <c r="D181" s="164" t="s">
        <v>113</v>
      </c>
      <c r="E181" s="165" t="s">
        <v>213</v>
      </c>
      <c r="F181" s="166" t="s">
        <v>214</v>
      </c>
      <c r="G181" s="167" t="s">
        <v>203</v>
      </c>
      <c r="H181" s="168">
        <v>7.111</v>
      </c>
      <c r="I181" s="169">
        <v>0</v>
      </c>
      <c r="J181" s="169">
        <f>ROUND(I181*H181,2)</f>
        <v>0</v>
      </c>
      <c r="K181" s="135"/>
      <c r="L181" s="27"/>
      <c r="M181" s="136" t="s">
        <v>1</v>
      </c>
      <c r="N181" s="137" t="s">
        <v>32</v>
      </c>
      <c r="O181" s="138">
        <v>0</v>
      </c>
      <c r="P181" s="138">
        <f>O181*H181</f>
        <v>0</v>
      </c>
      <c r="Q181" s="138">
        <v>0</v>
      </c>
      <c r="R181" s="138">
        <f>Q181*H181</f>
        <v>0</v>
      </c>
      <c r="S181" s="138">
        <v>0</v>
      </c>
      <c r="T181" s="139">
        <f>S181*H181</f>
        <v>0</v>
      </c>
      <c r="U181" s="26"/>
      <c r="V181" s="175"/>
      <c r="W181" s="172"/>
      <c r="X181" s="26"/>
      <c r="Y181" s="26"/>
      <c r="Z181" s="26"/>
      <c r="AA181" s="26"/>
      <c r="AB181" s="26"/>
      <c r="AC181" s="26"/>
      <c r="AD181" s="26"/>
      <c r="AE181" s="26"/>
      <c r="AR181" s="140" t="s">
        <v>116</v>
      </c>
      <c r="AT181" s="140" t="s">
        <v>113</v>
      </c>
      <c r="AU181" s="140" t="s">
        <v>75</v>
      </c>
      <c r="AY181" s="15" t="s">
        <v>110</v>
      </c>
      <c r="BE181" s="141">
        <f>IF(N181="základní",J181,0)</f>
        <v>0</v>
      </c>
      <c r="BF181" s="141">
        <f>IF(N181="snížená",J181,0)</f>
        <v>0</v>
      </c>
      <c r="BG181" s="141">
        <f>IF(N181="zákl. přenesená",J181,0)</f>
        <v>0</v>
      </c>
      <c r="BH181" s="141">
        <f>IF(N181="sníž. přenesená",J181,0)</f>
        <v>0</v>
      </c>
      <c r="BI181" s="141">
        <f>IF(N181="nulová",J181,0)</f>
        <v>0</v>
      </c>
      <c r="BJ181" s="15" t="s">
        <v>73</v>
      </c>
      <c r="BK181" s="141">
        <f>ROUND(I181*H181,2)</f>
        <v>0</v>
      </c>
      <c r="BL181" s="15" t="s">
        <v>116</v>
      </c>
      <c r="BM181" s="140" t="s">
        <v>215</v>
      </c>
    </row>
    <row r="182" spans="1:47" s="1" customFormat="1" ht="19.5">
      <c r="A182" s="26"/>
      <c r="B182" s="27"/>
      <c r="C182" s="26"/>
      <c r="D182" s="142" t="s">
        <v>117</v>
      </c>
      <c r="E182" s="26"/>
      <c r="F182" s="143" t="s">
        <v>392</v>
      </c>
      <c r="G182" s="26"/>
      <c r="H182" s="26"/>
      <c r="I182" s="26"/>
      <c r="J182" s="26"/>
      <c r="K182" s="26"/>
      <c r="L182" s="27"/>
      <c r="M182" s="144"/>
      <c r="N182" s="145"/>
      <c r="O182" s="52"/>
      <c r="P182" s="52"/>
      <c r="Q182" s="52"/>
      <c r="R182" s="52"/>
      <c r="S182" s="52"/>
      <c r="T182" s="53"/>
      <c r="U182" s="26"/>
      <c r="V182" s="176"/>
      <c r="W182" s="26"/>
      <c r="X182" s="26"/>
      <c r="Y182" s="26"/>
      <c r="Z182" s="26"/>
      <c r="AA182" s="26"/>
      <c r="AB182" s="26"/>
      <c r="AC182" s="26"/>
      <c r="AD182" s="26"/>
      <c r="AE182" s="26"/>
      <c r="AT182" s="15" t="s">
        <v>117</v>
      </c>
      <c r="AU182" s="15" t="s">
        <v>75</v>
      </c>
    </row>
    <row r="183" spans="1:65" s="1" customFormat="1" ht="16.5" customHeight="1">
      <c r="A183" s="26"/>
      <c r="B183" s="134"/>
      <c r="C183" s="164" t="s">
        <v>216</v>
      </c>
      <c r="D183" s="164" t="s">
        <v>113</v>
      </c>
      <c r="E183" s="165" t="s">
        <v>217</v>
      </c>
      <c r="F183" s="166" t="s">
        <v>218</v>
      </c>
      <c r="G183" s="167" t="s">
        <v>129</v>
      </c>
      <c r="H183" s="168">
        <v>5.625</v>
      </c>
      <c r="I183" s="169">
        <v>0</v>
      </c>
      <c r="J183" s="169">
        <f>ROUND(I183*H183,2)</f>
        <v>0</v>
      </c>
      <c r="K183" s="135"/>
      <c r="L183" s="27"/>
      <c r="M183" s="136" t="s">
        <v>1</v>
      </c>
      <c r="N183" s="137" t="s">
        <v>32</v>
      </c>
      <c r="O183" s="138">
        <v>0</v>
      </c>
      <c r="P183" s="138">
        <f>O183*H183</f>
        <v>0</v>
      </c>
      <c r="Q183" s="138">
        <v>0</v>
      </c>
      <c r="R183" s="138">
        <f>Q183*H183</f>
        <v>0</v>
      </c>
      <c r="S183" s="138">
        <v>0</v>
      </c>
      <c r="T183" s="139">
        <f>S183*H183</f>
        <v>0</v>
      </c>
      <c r="U183" s="26"/>
      <c r="V183" s="175"/>
      <c r="W183" s="172"/>
      <c r="X183" s="26"/>
      <c r="Y183" s="26"/>
      <c r="Z183" s="26"/>
      <c r="AA183" s="26"/>
      <c r="AB183" s="26"/>
      <c r="AC183" s="26"/>
      <c r="AD183" s="26"/>
      <c r="AE183" s="26"/>
      <c r="AR183" s="140" t="s">
        <v>116</v>
      </c>
      <c r="AT183" s="140" t="s">
        <v>113</v>
      </c>
      <c r="AU183" s="140" t="s">
        <v>75</v>
      </c>
      <c r="AY183" s="15" t="s">
        <v>110</v>
      </c>
      <c r="BE183" s="141">
        <f>IF(N183="základní",J183,0)</f>
        <v>0</v>
      </c>
      <c r="BF183" s="141">
        <f>IF(N183="snížená",J183,0)</f>
        <v>0</v>
      </c>
      <c r="BG183" s="141">
        <f>IF(N183="zákl. přenesená",J183,0)</f>
        <v>0</v>
      </c>
      <c r="BH183" s="141">
        <f>IF(N183="sníž. přenesená",J183,0)</f>
        <v>0</v>
      </c>
      <c r="BI183" s="141">
        <f>IF(N183="nulová",J183,0)</f>
        <v>0</v>
      </c>
      <c r="BJ183" s="15" t="s">
        <v>73</v>
      </c>
      <c r="BK183" s="141">
        <f>ROUND(I183*H183,2)</f>
        <v>0</v>
      </c>
      <c r="BL183" s="15" t="s">
        <v>116</v>
      </c>
      <c r="BM183" s="140" t="s">
        <v>219</v>
      </c>
    </row>
    <row r="184" spans="1:47" s="1" customFormat="1" ht="11.25">
      <c r="A184" s="26"/>
      <c r="B184" s="27"/>
      <c r="C184" s="26"/>
      <c r="D184" s="142" t="s">
        <v>117</v>
      </c>
      <c r="E184" s="26"/>
      <c r="F184" s="143" t="s">
        <v>220</v>
      </c>
      <c r="G184" s="26"/>
      <c r="H184" s="26"/>
      <c r="I184" s="26"/>
      <c r="J184" s="26"/>
      <c r="K184" s="26"/>
      <c r="L184" s="27"/>
      <c r="M184" s="144"/>
      <c r="N184" s="145"/>
      <c r="O184" s="52"/>
      <c r="P184" s="52"/>
      <c r="Q184" s="52"/>
      <c r="R184" s="52"/>
      <c r="S184" s="52"/>
      <c r="T184" s="53"/>
      <c r="U184" s="26"/>
      <c r="V184" s="176"/>
      <c r="W184" s="26"/>
      <c r="X184" s="26"/>
      <c r="Y184" s="26"/>
      <c r="Z184" s="26"/>
      <c r="AA184" s="26"/>
      <c r="AB184" s="26"/>
      <c r="AC184" s="26"/>
      <c r="AD184" s="26"/>
      <c r="AE184" s="26"/>
      <c r="AT184" s="15" t="s">
        <v>117</v>
      </c>
      <c r="AU184" s="15" t="s">
        <v>75</v>
      </c>
    </row>
    <row r="185" spans="2:63" s="11" customFormat="1" ht="22.5" customHeight="1">
      <c r="B185" s="122"/>
      <c r="D185" s="123" t="s">
        <v>66</v>
      </c>
      <c r="E185" s="132" t="s">
        <v>221</v>
      </c>
      <c r="F185" s="132" t="s">
        <v>222</v>
      </c>
      <c r="J185" s="133">
        <f>BK185</f>
        <v>0</v>
      </c>
      <c r="L185" s="122"/>
      <c r="M185" s="126"/>
      <c r="N185" s="127"/>
      <c r="O185" s="127"/>
      <c r="P185" s="128">
        <f>SUM(P186:P219)</f>
        <v>0</v>
      </c>
      <c r="Q185" s="127"/>
      <c r="R185" s="128">
        <f>SUM(R186:R219)</f>
        <v>2.89662889</v>
      </c>
      <c r="S185" s="127"/>
      <c r="T185" s="129">
        <f>SUM(T186:T219)</f>
        <v>0</v>
      </c>
      <c r="V185" s="177"/>
      <c r="AR185" s="123" t="s">
        <v>73</v>
      </c>
      <c r="AT185" s="130" t="s">
        <v>66</v>
      </c>
      <c r="AU185" s="130" t="s">
        <v>73</v>
      </c>
      <c r="AY185" s="123" t="s">
        <v>110</v>
      </c>
      <c r="BK185" s="131">
        <f>SUM(BK186:BK222)</f>
        <v>0</v>
      </c>
    </row>
    <row r="186" spans="1:65" s="1" customFormat="1" ht="16.5" customHeight="1">
      <c r="A186" s="26"/>
      <c r="B186" s="134"/>
      <c r="C186" s="164" t="s">
        <v>173</v>
      </c>
      <c r="D186" s="164" t="s">
        <v>113</v>
      </c>
      <c r="E186" s="165" t="s">
        <v>223</v>
      </c>
      <c r="F186" s="166" t="s">
        <v>224</v>
      </c>
      <c r="G186" s="167" t="s">
        <v>115</v>
      </c>
      <c r="H186" s="168">
        <v>9.56</v>
      </c>
      <c r="I186" s="169">
        <v>0</v>
      </c>
      <c r="J186" s="169">
        <f>ROUND(I186*H186,2)</f>
        <v>0</v>
      </c>
      <c r="K186" s="135"/>
      <c r="L186" s="27"/>
      <c r="M186" s="136" t="s">
        <v>1</v>
      </c>
      <c r="N186" s="137" t="s">
        <v>32</v>
      </c>
      <c r="O186" s="138">
        <v>0</v>
      </c>
      <c r="P186" s="138">
        <f>O186*H186</f>
        <v>0</v>
      </c>
      <c r="Q186" s="138">
        <v>0.0081</v>
      </c>
      <c r="R186" s="138">
        <f>Q186*H186</f>
        <v>0.077436</v>
      </c>
      <c r="S186" s="138">
        <v>0</v>
      </c>
      <c r="T186" s="139">
        <f>S186*H186</f>
        <v>0</v>
      </c>
      <c r="U186" s="26"/>
      <c r="V186" s="175"/>
      <c r="W186" s="172"/>
      <c r="X186" s="26"/>
      <c r="Y186" s="26"/>
      <c r="Z186" s="26"/>
      <c r="AA186" s="26"/>
      <c r="AB186" s="26"/>
      <c r="AC186" s="26"/>
      <c r="AD186" s="26"/>
      <c r="AE186" s="26"/>
      <c r="AR186" s="140" t="s">
        <v>116</v>
      </c>
      <c r="AT186" s="140" t="s">
        <v>113</v>
      </c>
      <c r="AU186" s="140" t="s">
        <v>75</v>
      </c>
      <c r="AY186" s="15" t="s">
        <v>110</v>
      </c>
      <c r="BE186" s="141">
        <f>IF(N186="základní",J186,0)</f>
        <v>0</v>
      </c>
      <c r="BF186" s="141">
        <f>IF(N186="snížená",J186,0)</f>
        <v>0</v>
      </c>
      <c r="BG186" s="141">
        <f>IF(N186="zákl. přenesená",J186,0)</f>
        <v>0</v>
      </c>
      <c r="BH186" s="141">
        <f>IF(N186="sníž. přenesená",J186,0)</f>
        <v>0</v>
      </c>
      <c r="BI186" s="141">
        <f>IF(N186="nulová",J186,0)</f>
        <v>0</v>
      </c>
      <c r="BJ186" s="15" t="s">
        <v>73</v>
      </c>
      <c r="BK186" s="141">
        <f>ROUND(I186*H186,2)</f>
        <v>0</v>
      </c>
      <c r="BL186" s="15" t="s">
        <v>116</v>
      </c>
      <c r="BM186" s="140" t="s">
        <v>225</v>
      </c>
    </row>
    <row r="187" spans="1:47" s="1" customFormat="1" ht="11.25">
      <c r="A187" s="26"/>
      <c r="B187" s="27"/>
      <c r="C187" s="26"/>
      <c r="D187" s="142" t="s">
        <v>117</v>
      </c>
      <c r="E187" s="26"/>
      <c r="F187" s="143" t="s">
        <v>226</v>
      </c>
      <c r="G187" s="26"/>
      <c r="H187" s="26"/>
      <c r="I187" s="26"/>
      <c r="J187" s="26"/>
      <c r="K187" s="26"/>
      <c r="L187" s="27"/>
      <c r="M187" s="144"/>
      <c r="N187" s="145"/>
      <c r="O187" s="52"/>
      <c r="P187" s="52"/>
      <c r="Q187" s="52"/>
      <c r="R187" s="52"/>
      <c r="S187" s="52"/>
      <c r="T187" s="53"/>
      <c r="U187" s="26"/>
      <c r="V187" s="176"/>
      <c r="W187" s="26"/>
      <c r="X187" s="26"/>
      <c r="Y187" s="26"/>
      <c r="Z187" s="26"/>
      <c r="AA187" s="26"/>
      <c r="AB187" s="26"/>
      <c r="AC187" s="26"/>
      <c r="AD187" s="26"/>
      <c r="AE187" s="26"/>
      <c r="AT187" s="15" t="s">
        <v>117</v>
      </c>
      <c r="AU187" s="15" t="s">
        <v>75</v>
      </c>
    </row>
    <row r="188" spans="1:65" s="1" customFormat="1" ht="16.5" customHeight="1">
      <c r="A188" s="26"/>
      <c r="B188" s="134"/>
      <c r="C188" s="164" t="s">
        <v>227</v>
      </c>
      <c r="D188" s="164" t="s">
        <v>113</v>
      </c>
      <c r="E188" s="165" t="s">
        <v>228</v>
      </c>
      <c r="F188" s="166" t="s">
        <v>229</v>
      </c>
      <c r="G188" s="167" t="s">
        <v>115</v>
      </c>
      <c r="H188" s="168">
        <v>9.54</v>
      </c>
      <c r="I188" s="169">
        <v>0</v>
      </c>
      <c r="J188" s="169">
        <f>ROUND(I188*H188,2)</f>
        <v>0</v>
      </c>
      <c r="K188" s="135"/>
      <c r="L188" s="27"/>
      <c r="M188" s="136" t="s">
        <v>1</v>
      </c>
      <c r="N188" s="137" t="s">
        <v>32</v>
      </c>
      <c r="O188" s="138">
        <v>0</v>
      </c>
      <c r="P188" s="138">
        <f>O188*H188</f>
        <v>0</v>
      </c>
      <c r="Q188" s="138">
        <v>0.0009</v>
      </c>
      <c r="R188" s="138">
        <f>Q188*H188</f>
        <v>0.008585999999999998</v>
      </c>
      <c r="S188" s="138">
        <v>0</v>
      </c>
      <c r="T188" s="139">
        <f>S188*H188</f>
        <v>0</v>
      </c>
      <c r="U188" s="26"/>
      <c r="V188" s="175"/>
      <c r="W188" s="172"/>
      <c r="X188" s="26"/>
      <c r="Y188" s="26"/>
      <c r="Z188" s="26"/>
      <c r="AA188" s="26"/>
      <c r="AB188" s="26"/>
      <c r="AC188" s="26"/>
      <c r="AD188" s="26"/>
      <c r="AE188" s="26"/>
      <c r="AR188" s="140" t="s">
        <v>116</v>
      </c>
      <c r="AT188" s="140" t="s">
        <v>113</v>
      </c>
      <c r="AU188" s="140" t="s">
        <v>75</v>
      </c>
      <c r="AY188" s="15" t="s">
        <v>110</v>
      </c>
      <c r="BE188" s="141">
        <f>IF(N188="základní",J188,0)</f>
        <v>0</v>
      </c>
      <c r="BF188" s="141">
        <f>IF(N188="snížená",J188,0)</f>
        <v>0</v>
      </c>
      <c r="BG188" s="141">
        <f>IF(N188="zákl. přenesená",J188,0)</f>
        <v>0</v>
      </c>
      <c r="BH188" s="141">
        <f>IF(N188="sníž. přenesená",J188,0)</f>
        <v>0</v>
      </c>
      <c r="BI188" s="141">
        <f>IF(N188="nulová",J188,0)</f>
        <v>0</v>
      </c>
      <c r="BJ188" s="15" t="s">
        <v>73</v>
      </c>
      <c r="BK188" s="141">
        <f>ROUND(I188*H188,2)</f>
        <v>0</v>
      </c>
      <c r="BL188" s="15" t="s">
        <v>116</v>
      </c>
      <c r="BM188" s="140" t="s">
        <v>230</v>
      </c>
    </row>
    <row r="189" spans="1:47" s="1" customFormat="1" ht="11.25">
      <c r="A189" s="26"/>
      <c r="B189" s="27"/>
      <c r="C189" s="26"/>
      <c r="D189" s="142" t="s">
        <v>117</v>
      </c>
      <c r="E189" s="26"/>
      <c r="F189" s="143" t="s">
        <v>231</v>
      </c>
      <c r="G189" s="26"/>
      <c r="H189" s="26"/>
      <c r="I189" s="26"/>
      <c r="J189" s="26"/>
      <c r="K189" s="26"/>
      <c r="L189" s="27"/>
      <c r="M189" s="144"/>
      <c r="N189" s="145"/>
      <c r="O189" s="52"/>
      <c r="P189" s="52"/>
      <c r="Q189" s="52"/>
      <c r="R189" s="52"/>
      <c r="S189" s="52"/>
      <c r="T189" s="53"/>
      <c r="U189" s="26"/>
      <c r="V189" s="176"/>
      <c r="W189" s="26"/>
      <c r="X189" s="26"/>
      <c r="Y189" s="26"/>
      <c r="Z189" s="26"/>
      <c r="AA189" s="26"/>
      <c r="AB189" s="26"/>
      <c r="AC189" s="26"/>
      <c r="AD189" s="26"/>
      <c r="AE189" s="26"/>
      <c r="AT189" s="15" t="s">
        <v>117</v>
      </c>
      <c r="AU189" s="15" t="s">
        <v>75</v>
      </c>
    </row>
    <row r="190" spans="1:65" s="1" customFormat="1" ht="16.5" customHeight="1">
      <c r="A190" s="26"/>
      <c r="B190" s="134"/>
      <c r="C190" s="164" t="s">
        <v>177</v>
      </c>
      <c r="D190" s="164" t="s">
        <v>113</v>
      </c>
      <c r="E190" s="165" t="s">
        <v>232</v>
      </c>
      <c r="F190" s="166" t="s">
        <v>233</v>
      </c>
      <c r="G190" s="167" t="s">
        <v>135</v>
      </c>
      <c r="H190" s="168">
        <v>6.468</v>
      </c>
      <c r="I190" s="169">
        <v>0</v>
      </c>
      <c r="J190" s="169">
        <f>ROUND(I190*H190,2)</f>
        <v>0</v>
      </c>
      <c r="K190" s="135"/>
      <c r="L190" s="27"/>
      <c r="M190" s="136" t="s">
        <v>1</v>
      </c>
      <c r="N190" s="137" t="s">
        <v>32</v>
      </c>
      <c r="O190" s="138">
        <v>0</v>
      </c>
      <c r="P190" s="138">
        <f>O190*H190</f>
        <v>0</v>
      </c>
      <c r="Q190" s="138">
        <v>0.00121</v>
      </c>
      <c r="R190" s="138">
        <f>Q190*H190</f>
        <v>0.00782628</v>
      </c>
      <c r="S190" s="138">
        <v>0</v>
      </c>
      <c r="T190" s="139">
        <f>S190*H190</f>
        <v>0</v>
      </c>
      <c r="U190" s="26"/>
      <c r="V190" s="175"/>
      <c r="W190" s="172"/>
      <c r="X190" s="26"/>
      <c r="Y190" s="26"/>
      <c r="Z190" s="26"/>
      <c r="AA190" s="26"/>
      <c r="AB190" s="26"/>
      <c r="AC190" s="26"/>
      <c r="AD190" s="26"/>
      <c r="AE190" s="26"/>
      <c r="AR190" s="140" t="s">
        <v>116</v>
      </c>
      <c r="AT190" s="140" t="s">
        <v>113</v>
      </c>
      <c r="AU190" s="140" t="s">
        <v>75</v>
      </c>
      <c r="AY190" s="15" t="s">
        <v>110</v>
      </c>
      <c r="BE190" s="141">
        <f>IF(N190="základní",J190,0)</f>
        <v>0</v>
      </c>
      <c r="BF190" s="141">
        <f>IF(N190="snížená",J190,0)</f>
        <v>0</v>
      </c>
      <c r="BG190" s="141">
        <f>IF(N190="zákl. přenesená",J190,0)</f>
        <v>0</v>
      </c>
      <c r="BH190" s="141">
        <f>IF(N190="sníž. přenesená",J190,0)</f>
        <v>0</v>
      </c>
      <c r="BI190" s="141">
        <f>IF(N190="nulová",J190,0)</f>
        <v>0</v>
      </c>
      <c r="BJ190" s="15" t="s">
        <v>73</v>
      </c>
      <c r="BK190" s="141">
        <f>ROUND(I190*H190,2)</f>
        <v>0</v>
      </c>
      <c r="BL190" s="15" t="s">
        <v>116</v>
      </c>
      <c r="BM190" s="140" t="s">
        <v>234</v>
      </c>
    </row>
    <row r="191" spans="1:47" s="1" customFormat="1" ht="11.25">
      <c r="A191" s="26"/>
      <c r="B191" s="27"/>
      <c r="C191" s="26"/>
      <c r="D191" s="142" t="s">
        <v>117</v>
      </c>
      <c r="E191" s="26"/>
      <c r="F191" s="143" t="s">
        <v>235</v>
      </c>
      <c r="G191" s="26"/>
      <c r="H191" s="26"/>
      <c r="I191" s="26"/>
      <c r="J191" s="26"/>
      <c r="K191" s="26"/>
      <c r="L191" s="27"/>
      <c r="M191" s="144"/>
      <c r="N191" s="145"/>
      <c r="O191" s="52"/>
      <c r="P191" s="52"/>
      <c r="Q191" s="52"/>
      <c r="R191" s="52"/>
      <c r="S191" s="52"/>
      <c r="T191" s="53"/>
      <c r="U191" s="26"/>
      <c r="V191" s="176"/>
      <c r="W191" s="26"/>
      <c r="X191" s="26"/>
      <c r="Y191" s="26"/>
      <c r="Z191" s="26"/>
      <c r="AA191" s="26"/>
      <c r="AB191" s="26"/>
      <c r="AC191" s="26"/>
      <c r="AD191" s="26"/>
      <c r="AE191" s="26"/>
      <c r="AT191" s="15" t="s">
        <v>117</v>
      </c>
      <c r="AU191" s="15" t="s">
        <v>75</v>
      </c>
    </row>
    <row r="192" spans="1:65" s="1" customFormat="1" ht="16.5" customHeight="1">
      <c r="A192" s="26"/>
      <c r="B192" s="134"/>
      <c r="C192" s="164" t="s">
        <v>236</v>
      </c>
      <c r="D192" s="164" t="s">
        <v>113</v>
      </c>
      <c r="E192" s="165" t="s">
        <v>237</v>
      </c>
      <c r="F192" s="166" t="s">
        <v>238</v>
      </c>
      <c r="G192" s="167" t="s">
        <v>135</v>
      </c>
      <c r="H192" s="168">
        <v>43</v>
      </c>
      <c r="I192" s="169">
        <v>0</v>
      </c>
      <c r="J192" s="169">
        <f>ROUND(I192*H192,2)</f>
        <v>0</v>
      </c>
      <c r="K192" s="135"/>
      <c r="L192" s="27"/>
      <c r="M192" s="136" t="s">
        <v>1</v>
      </c>
      <c r="N192" s="137" t="s">
        <v>32</v>
      </c>
      <c r="O192" s="138">
        <v>0</v>
      </c>
      <c r="P192" s="138">
        <f>O192*H192</f>
        <v>0</v>
      </c>
      <c r="Q192" s="138">
        <v>0.01512</v>
      </c>
      <c r="R192" s="138">
        <f>Q192*H192</f>
        <v>0.65016</v>
      </c>
      <c r="S192" s="138">
        <v>0</v>
      </c>
      <c r="T192" s="139">
        <f>S192*H192</f>
        <v>0</v>
      </c>
      <c r="U192" s="26"/>
      <c r="V192" s="175"/>
      <c r="W192" s="172"/>
      <c r="X192" s="26"/>
      <c r="Y192" s="26"/>
      <c r="Z192" s="26"/>
      <c r="AA192" s="26"/>
      <c r="AB192" s="26"/>
      <c r="AC192" s="26"/>
      <c r="AD192" s="26"/>
      <c r="AE192" s="26"/>
      <c r="AR192" s="140" t="s">
        <v>116</v>
      </c>
      <c r="AT192" s="140" t="s">
        <v>113</v>
      </c>
      <c r="AU192" s="140" t="s">
        <v>75</v>
      </c>
      <c r="AY192" s="15" t="s">
        <v>110</v>
      </c>
      <c r="BE192" s="141">
        <f>IF(N192="základní",J192,0)</f>
        <v>0</v>
      </c>
      <c r="BF192" s="141">
        <f>IF(N192="snížená",J192,0)</f>
        <v>0</v>
      </c>
      <c r="BG192" s="141">
        <f>IF(N192="zákl. přenesená",J192,0)</f>
        <v>0</v>
      </c>
      <c r="BH192" s="141">
        <f>IF(N192="sníž. přenesená",J192,0)</f>
        <v>0</v>
      </c>
      <c r="BI192" s="141">
        <f>IF(N192="nulová",J192,0)</f>
        <v>0</v>
      </c>
      <c r="BJ192" s="15" t="s">
        <v>73</v>
      </c>
      <c r="BK192" s="141">
        <f>ROUND(I192*H192,2)</f>
        <v>0</v>
      </c>
      <c r="BL192" s="15" t="s">
        <v>116</v>
      </c>
      <c r="BM192" s="140" t="s">
        <v>239</v>
      </c>
    </row>
    <row r="193" spans="1:47" s="1" customFormat="1" ht="11.25">
      <c r="A193" s="26"/>
      <c r="B193" s="27"/>
      <c r="C193" s="26"/>
      <c r="D193" s="142" t="s">
        <v>117</v>
      </c>
      <c r="E193" s="26"/>
      <c r="F193" s="143" t="s">
        <v>240</v>
      </c>
      <c r="G193" s="26"/>
      <c r="H193" s="26"/>
      <c r="I193" s="26"/>
      <c r="J193" s="26"/>
      <c r="K193" s="26"/>
      <c r="L193" s="27"/>
      <c r="M193" s="144"/>
      <c r="N193" s="145"/>
      <c r="O193" s="52"/>
      <c r="P193" s="52"/>
      <c r="Q193" s="52"/>
      <c r="R193" s="52"/>
      <c r="S193" s="52"/>
      <c r="T193" s="53"/>
      <c r="U193" s="26"/>
      <c r="V193" s="176"/>
      <c r="W193" s="26"/>
      <c r="X193" s="26"/>
      <c r="Y193" s="26"/>
      <c r="Z193" s="26"/>
      <c r="AA193" s="26"/>
      <c r="AB193" s="26"/>
      <c r="AC193" s="26"/>
      <c r="AD193" s="26"/>
      <c r="AE193" s="26"/>
      <c r="AT193" s="15" t="s">
        <v>117</v>
      </c>
      <c r="AU193" s="15" t="s">
        <v>75</v>
      </c>
    </row>
    <row r="194" spans="1:65" s="1" customFormat="1" ht="21.75" customHeight="1">
      <c r="A194" s="26"/>
      <c r="B194" s="134"/>
      <c r="C194" s="164" t="s">
        <v>181</v>
      </c>
      <c r="D194" s="164" t="s">
        <v>113</v>
      </c>
      <c r="E194" s="165" t="s">
        <v>241</v>
      </c>
      <c r="F194" s="166" t="s">
        <v>242</v>
      </c>
      <c r="G194" s="167" t="s">
        <v>135</v>
      </c>
      <c r="H194" s="168">
        <v>6.468</v>
      </c>
      <c r="I194" s="169">
        <v>0</v>
      </c>
      <c r="J194" s="169">
        <f>ROUND(I194*H194,2)</f>
        <v>0</v>
      </c>
      <c r="K194" s="135"/>
      <c r="L194" s="27"/>
      <c r="M194" s="136" t="s">
        <v>1</v>
      </c>
      <c r="N194" s="137" t="s">
        <v>32</v>
      </c>
      <c r="O194" s="138">
        <v>0</v>
      </c>
      <c r="P194" s="138">
        <f>O194*H194</f>
        <v>0</v>
      </c>
      <c r="Q194" s="138">
        <v>0.00116</v>
      </c>
      <c r="R194" s="138">
        <f>Q194*H194</f>
        <v>0.00750288</v>
      </c>
      <c r="S194" s="138">
        <v>0</v>
      </c>
      <c r="T194" s="139">
        <f>S194*H194</f>
        <v>0</v>
      </c>
      <c r="U194" s="26"/>
      <c r="V194" s="175"/>
      <c r="W194" s="172"/>
      <c r="X194" s="26"/>
      <c r="Y194" s="26"/>
      <c r="Z194" s="26"/>
      <c r="AA194" s="26"/>
      <c r="AB194" s="26"/>
      <c r="AC194" s="26"/>
      <c r="AD194" s="26"/>
      <c r="AE194" s="26"/>
      <c r="AR194" s="140" t="s">
        <v>116</v>
      </c>
      <c r="AT194" s="140" t="s">
        <v>113</v>
      </c>
      <c r="AU194" s="140" t="s">
        <v>75</v>
      </c>
      <c r="AY194" s="15" t="s">
        <v>110</v>
      </c>
      <c r="BE194" s="141">
        <f>IF(N194="základní",J194,0)</f>
        <v>0</v>
      </c>
      <c r="BF194" s="141">
        <f>IF(N194="snížená",J194,0)</f>
        <v>0</v>
      </c>
      <c r="BG194" s="141">
        <f>IF(N194="zákl. přenesená",J194,0)</f>
        <v>0</v>
      </c>
      <c r="BH194" s="141">
        <f>IF(N194="sníž. přenesená",J194,0)</f>
        <v>0</v>
      </c>
      <c r="BI194" s="141">
        <f>IF(N194="nulová",J194,0)</f>
        <v>0</v>
      </c>
      <c r="BJ194" s="15" t="s">
        <v>73</v>
      </c>
      <c r="BK194" s="141">
        <f>ROUND(I194*H194,2)</f>
        <v>0</v>
      </c>
      <c r="BL194" s="15" t="s">
        <v>116</v>
      </c>
      <c r="BM194" s="140" t="s">
        <v>243</v>
      </c>
    </row>
    <row r="195" spans="1:47" s="1" customFormat="1" ht="19.5">
      <c r="A195" s="26"/>
      <c r="B195" s="27"/>
      <c r="C195" s="26"/>
      <c r="D195" s="142" t="s">
        <v>117</v>
      </c>
      <c r="E195" s="26"/>
      <c r="F195" s="143" t="s">
        <v>244</v>
      </c>
      <c r="G195" s="26"/>
      <c r="H195" s="26"/>
      <c r="I195" s="26"/>
      <c r="J195" s="26"/>
      <c r="K195" s="26"/>
      <c r="L195" s="27"/>
      <c r="M195" s="144"/>
      <c r="N195" s="145"/>
      <c r="O195" s="52"/>
      <c r="P195" s="52"/>
      <c r="Q195" s="52"/>
      <c r="R195" s="52"/>
      <c r="S195" s="52"/>
      <c r="T195" s="53"/>
      <c r="U195" s="26"/>
      <c r="V195" s="176"/>
      <c r="W195" s="26"/>
      <c r="X195" s="26"/>
      <c r="Y195" s="26"/>
      <c r="Z195" s="26"/>
      <c r="AA195" s="26"/>
      <c r="AB195" s="26"/>
      <c r="AC195" s="26"/>
      <c r="AD195" s="26"/>
      <c r="AE195" s="26"/>
      <c r="AT195" s="15" t="s">
        <v>117</v>
      </c>
      <c r="AU195" s="15" t="s">
        <v>75</v>
      </c>
    </row>
    <row r="196" spans="1:65" s="1" customFormat="1" ht="16.5" customHeight="1">
      <c r="A196" s="26"/>
      <c r="B196" s="134"/>
      <c r="C196" s="164" t="s">
        <v>245</v>
      </c>
      <c r="D196" s="164" t="s">
        <v>113</v>
      </c>
      <c r="E196" s="165" t="s">
        <v>246</v>
      </c>
      <c r="F196" s="166" t="s">
        <v>247</v>
      </c>
      <c r="G196" s="167" t="s">
        <v>194</v>
      </c>
      <c r="H196" s="168">
        <v>49</v>
      </c>
      <c r="I196" s="169">
        <v>0</v>
      </c>
      <c r="J196" s="169">
        <f>ROUND(I196*H196,2)</f>
        <v>0</v>
      </c>
      <c r="K196" s="135"/>
      <c r="L196" s="27"/>
      <c r="M196" s="136" t="s">
        <v>1</v>
      </c>
      <c r="N196" s="137" t="s">
        <v>32</v>
      </c>
      <c r="O196" s="138">
        <v>0</v>
      </c>
      <c r="P196" s="138">
        <f>O196*H196</f>
        <v>0</v>
      </c>
      <c r="Q196" s="138">
        <v>0.0054</v>
      </c>
      <c r="R196" s="138">
        <f>Q196*H196</f>
        <v>0.2646</v>
      </c>
      <c r="S196" s="138">
        <v>0</v>
      </c>
      <c r="T196" s="139">
        <f>S196*H196</f>
        <v>0</v>
      </c>
      <c r="U196" s="26"/>
      <c r="V196" s="175"/>
      <c r="W196" s="172"/>
      <c r="X196" s="26"/>
      <c r="Y196" s="26"/>
      <c r="Z196" s="26"/>
      <c r="AA196" s="26"/>
      <c r="AB196" s="26"/>
      <c r="AC196" s="26"/>
      <c r="AD196" s="26"/>
      <c r="AE196" s="26"/>
      <c r="AR196" s="140" t="s">
        <v>116</v>
      </c>
      <c r="AT196" s="140" t="s">
        <v>113</v>
      </c>
      <c r="AU196" s="140" t="s">
        <v>75</v>
      </c>
      <c r="AY196" s="15" t="s">
        <v>110</v>
      </c>
      <c r="BE196" s="141">
        <f>IF(N196="základní",J196,0)</f>
        <v>0</v>
      </c>
      <c r="BF196" s="141">
        <f>IF(N196="snížená",J196,0)</f>
        <v>0</v>
      </c>
      <c r="BG196" s="141">
        <f>IF(N196="zákl. přenesená",J196,0)</f>
        <v>0</v>
      </c>
      <c r="BH196" s="141">
        <f>IF(N196="sníž. přenesená",J196,0)</f>
        <v>0</v>
      </c>
      <c r="BI196" s="141">
        <f>IF(N196="nulová",J196,0)</f>
        <v>0</v>
      </c>
      <c r="BJ196" s="15" t="s">
        <v>73</v>
      </c>
      <c r="BK196" s="141">
        <f>ROUND(I196*H196,2)</f>
        <v>0</v>
      </c>
      <c r="BL196" s="15" t="s">
        <v>116</v>
      </c>
      <c r="BM196" s="140" t="s">
        <v>248</v>
      </c>
    </row>
    <row r="197" spans="1:47" s="1" customFormat="1" ht="11.25">
      <c r="A197" s="26"/>
      <c r="B197" s="27"/>
      <c r="C197" s="26"/>
      <c r="D197" s="142" t="s">
        <v>117</v>
      </c>
      <c r="E197" s="26"/>
      <c r="F197" s="143" t="s">
        <v>249</v>
      </c>
      <c r="G197" s="26"/>
      <c r="H197" s="26"/>
      <c r="I197" s="26"/>
      <c r="J197" s="26"/>
      <c r="K197" s="26"/>
      <c r="L197" s="27"/>
      <c r="M197" s="144"/>
      <c r="N197" s="145"/>
      <c r="O197" s="52"/>
      <c r="P197" s="52"/>
      <c r="Q197" s="52"/>
      <c r="R197" s="52"/>
      <c r="S197" s="52"/>
      <c r="T197" s="53"/>
      <c r="U197" s="26"/>
      <c r="V197" s="176"/>
      <c r="W197" s="26"/>
      <c r="X197" s="26"/>
      <c r="Y197" s="26"/>
      <c r="Z197" s="26"/>
      <c r="AA197" s="26"/>
      <c r="AB197" s="26"/>
      <c r="AC197" s="26"/>
      <c r="AD197" s="26"/>
      <c r="AE197" s="26"/>
      <c r="AT197" s="15" t="s">
        <v>117</v>
      </c>
      <c r="AU197" s="15" t="s">
        <v>75</v>
      </c>
    </row>
    <row r="198" spans="1:65" s="1" customFormat="1" ht="16.5" customHeight="1">
      <c r="A198" s="26"/>
      <c r="B198" s="134"/>
      <c r="C198" s="164" t="s">
        <v>185</v>
      </c>
      <c r="D198" s="164" t="s">
        <v>113</v>
      </c>
      <c r="E198" s="165" t="s">
        <v>250</v>
      </c>
      <c r="F198" s="166" t="s">
        <v>251</v>
      </c>
      <c r="G198" s="167" t="s">
        <v>194</v>
      </c>
      <c r="H198" s="168">
        <v>6</v>
      </c>
      <c r="I198" s="169">
        <v>0</v>
      </c>
      <c r="J198" s="169">
        <f>ROUND(I198*H198,2)</f>
        <v>0</v>
      </c>
      <c r="K198" s="135"/>
      <c r="L198" s="27"/>
      <c r="M198" s="136" t="s">
        <v>1</v>
      </c>
      <c r="N198" s="137" t="s">
        <v>32</v>
      </c>
      <c r="O198" s="138">
        <v>0</v>
      </c>
      <c r="P198" s="138">
        <f>O198*H198</f>
        <v>0</v>
      </c>
      <c r="Q198" s="138">
        <v>0.00108</v>
      </c>
      <c r="R198" s="138">
        <f>Q198*H198</f>
        <v>0.00648</v>
      </c>
      <c r="S198" s="138">
        <v>0</v>
      </c>
      <c r="T198" s="139">
        <f>S198*H198</f>
        <v>0</v>
      </c>
      <c r="U198" s="26"/>
      <c r="V198" s="175"/>
      <c r="W198" s="172"/>
      <c r="X198" s="26"/>
      <c r="Y198" s="26"/>
      <c r="Z198" s="26"/>
      <c r="AA198" s="26"/>
      <c r="AB198" s="26"/>
      <c r="AC198" s="26"/>
      <c r="AD198" s="26"/>
      <c r="AE198" s="26"/>
      <c r="AR198" s="140" t="s">
        <v>116</v>
      </c>
      <c r="AT198" s="140" t="s">
        <v>113</v>
      </c>
      <c r="AU198" s="140" t="s">
        <v>75</v>
      </c>
      <c r="AY198" s="15" t="s">
        <v>110</v>
      </c>
      <c r="BE198" s="141">
        <f>IF(N198="základní",J198,0)</f>
        <v>0</v>
      </c>
      <c r="BF198" s="141">
        <f>IF(N198="snížená",J198,0)</f>
        <v>0</v>
      </c>
      <c r="BG198" s="141">
        <f>IF(N198="zákl. přenesená",J198,0)</f>
        <v>0</v>
      </c>
      <c r="BH198" s="141">
        <f>IF(N198="sníž. přenesená",J198,0)</f>
        <v>0</v>
      </c>
      <c r="BI198" s="141">
        <f>IF(N198="nulová",J198,0)</f>
        <v>0</v>
      </c>
      <c r="BJ198" s="15" t="s">
        <v>73</v>
      </c>
      <c r="BK198" s="141">
        <f>ROUND(I198*H198,2)</f>
        <v>0</v>
      </c>
      <c r="BL198" s="15" t="s">
        <v>116</v>
      </c>
      <c r="BM198" s="140" t="s">
        <v>252</v>
      </c>
    </row>
    <row r="199" spans="1:47" s="1" customFormat="1" ht="11.25">
      <c r="A199" s="26"/>
      <c r="B199" s="27"/>
      <c r="C199" s="26"/>
      <c r="D199" s="142" t="s">
        <v>117</v>
      </c>
      <c r="E199" s="26"/>
      <c r="F199" s="143" t="s">
        <v>251</v>
      </c>
      <c r="G199" s="26"/>
      <c r="H199" s="26"/>
      <c r="I199" s="26"/>
      <c r="J199" s="26"/>
      <c r="K199" s="26"/>
      <c r="L199" s="27"/>
      <c r="M199" s="144"/>
      <c r="N199" s="145"/>
      <c r="O199" s="52"/>
      <c r="P199" s="52"/>
      <c r="Q199" s="52"/>
      <c r="R199" s="52"/>
      <c r="S199" s="52"/>
      <c r="T199" s="53"/>
      <c r="U199" s="26"/>
      <c r="V199" s="176"/>
      <c r="W199" s="26"/>
      <c r="X199" s="26"/>
      <c r="Y199" s="26"/>
      <c r="Z199" s="26"/>
      <c r="AA199" s="26"/>
      <c r="AB199" s="26"/>
      <c r="AC199" s="26"/>
      <c r="AD199" s="26"/>
      <c r="AE199" s="26"/>
      <c r="AT199" s="15" t="s">
        <v>117</v>
      </c>
      <c r="AU199" s="15" t="s">
        <v>75</v>
      </c>
    </row>
    <row r="200" spans="1:65" s="1" customFormat="1" ht="16.5" customHeight="1">
      <c r="A200" s="26"/>
      <c r="B200" s="134"/>
      <c r="C200" s="164" t="s">
        <v>253</v>
      </c>
      <c r="D200" s="164" t="s">
        <v>113</v>
      </c>
      <c r="E200" s="165" t="s">
        <v>254</v>
      </c>
      <c r="F200" s="166" t="s">
        <v>255</v>
      </c>
      <c r="G200" s="167" t="s">
        <v>194</v>
      </c>
      <c r="H200" s="168">
        <v>6</v>
      </c>
      <c r="I200" s="169">
        <v>0</v>
      </c>
      <c r="J200" s="169">
        <f>ROUND(I200*H200,2)</f>
        <v>0</v>
      </c>
      <c r="K200" s="135"/>
      <c r="L200" s="27"/>
      <c r="M200" s="136" t="s">
        <v>1</v>
      </c>
      <c r="N200" s="137" t="s">
        <v>32</v>
      </c>
      <c r="O200" s="138">
        <v>0</v>
      </c>
      <c r="P200" s="138">
        <f>O200*H200</f>
        <v>0</v>
      </c>
      <c r="Q200" s="138">
        <v>0.00108</v>
      </c>
      <c r="R200" s="138">
        <f>Q200*H200</f>
        <v>0.00648</v>
      </c>
      <c r="S200" s="138">
        <v>0</v>
      </c>
      <c r="T200" s="139">
        <f>S200*H200</f>
        <v>0</v>
      </c>
      <c r="U200" s="26"/>
      <c r="V200" s="175"/>
      <c r="W200" s="172"/>
      <c r="X200" s="26"/>
      <c r="Y200" s="26"/>
      <c r="Z200" s="26"/>
      <c r="AA200" s="26"/>
      <c r="AB200" s="26"/>
      <c r="AC200" s="26"/>
      <c r="AD200" s="26"/>
      <c r="AE200" s="26"/>
      <c r="AR200" s="140" t="s">
        <v>116</v>
      </c>
      <c r="AT200" s="140" t="s">
        <v>113</v>
      </c>
      <c r="AU200" s="140" t="s">
        <v>75</v>
      </c>
      <c r="AY200" s="15" t="s">
        <v>110</v>
      </c>
      <c r="BE200" s="141">
        <f>IF(N200="základní",J200,0)</f>
        <v>0</v>
      </c>
      <c r="BF200" s="141">
        <f>IF(N200="snížená",J200,0)</f>
        <v>0</v>
      </c>
      <c r="BG200" s="141">
        <f>IF(N200="zákl. přenesená",J200,0)</f>
        <v>0</v>
      </c>
      <c r="BH200" s="141">
        <f>IF(N200="sníž. přenesená",J200,0)</f>
        <v>0</v>
      </c>
      <c r="BI200" s="141">
        <f>IF(N200="nulová",J200,0)</f>
        <v>0</v>
      </c>
      <c r="BJ200" s="15" t="s">
        <v>73</v>
      </c>
      <c r="BK200" s="141">
        <f>ROUND(I200*H200,2)</f>
        <v>0</v>
      </c>
      <c r="BL200" s="15" t="s">
        <v>116</v>
      </c>
      <c r="BM200" s="140" t="s">
        <v>256</v>
      </c>
    </row>
    <row r="201" spans="1:47" s="1" customFormat="1" ht="11.25">
      <c r="A201" s="26"/>
      <c r="B201" s="27"/>
      <c r="C201" s="26"/>
      <c r="D201" s="142" t="s">
        <v>117</v>
      </c>
      <c r="E201" s="26"/>
      <c r="F201" s="143" t="s">
        <v>255</v>
      </c>
      <c r="G201" s="26"/>
      <c r="H201" s="26"/>
      <c r="I201" s="26"/>
      <c r="J201" s="26"/>
      <c r="K201" s="26"/>
      <c r="L201" s="27"/>
      <c r="M201" s="144"/>
      <c r="N201" s="145"/>
      <c r="O201" s="52"/>
      <c r="P201" s="52"/>
      <c r="Q201" s="52"/>
      <c r="R201" s="52"/>
      <c r="S201" s="52"/>
      <c r="T201" s="53"/>
      <c r="U201" s="26"/>
      <c r="V201" s="176"/>
      <c r="W201" s="26"/>
      <c r="X201" s="26"/>
      <c r="Y201" s="26"/>
      <c r="Z201" s="26"/>
      <c r="AA201" s="26"/>
      <c r="AB201" s="26"/>
      <c r="AC201" s="26"/>
      <c r="AD201" s="26"/>
      <c r="AE201" s="26"/>
      <c r="AT201" s="15" t="s">
        <v>117</v>
      </c>
      <c r="AU201" s="15" t="s">
        <v>75</v>
      </c>
    </row>
    <row r="202" spans="1:65" s="1" customFormat="1" ht="16.5" customHeight="1">
      <c r="A202" s="26"/>
      <c r="B202" s="134"/>
      <c r="C202" s="164" t="s">
        <v>189</v>
      </c>
      <c r="D202" s="164" t="s">
        <v>113</v>
      </c>
      <c r="E202" s="165" t="s">
        <v>257</v>
      </c>
      <c r="F202" s="166" t="s">
        <v>387</v>
      </c>
      <c r="G202" s="167" t="s">
        <v>194</v>
      </c>
      <c r="H202" s="168">
        <v>3</v>
      </c>
      <c r="I202" s="169">
        <v>0</v>
      </c>
      <c r="J202" s="169">
        <f>ROUND(I202*H202,2)</f>
        <v>0</v>
      </c>
      <c r="K202" s="135"/>
      <c r="L202" s="27"/>
      <c r="M202" s="136" t="s">
        <v>1</v>
      </c>
      <c r="N202" s="137" t="s">
        <v>32</v>
      </c>
      <c r="O202" s="138">
        <v>0</v>
      </c>
      <c r="P202" s="138">
        <f>O202*H202</f>
        <v>0</v>
      </c>
      <c r="Q202" s="138">
        <v>0.00054</v>
      </c>
      <c r="R202" s="138">
        <f>Q202*H202</f>
        <v>0.00162</v>
      </c>
      <c r="S202" s="138">
        <v>0</v>
      </c>
      <c r="T202" s="139">
        <f>S202*H202</f>
        <v>0</v>
      </c>
      <c r="U202" s="26"/>
      <c r="V202" s="175"/>
      <c r="W202" s="172"/>
      <c r="X202" s="26"/>
      <c r="Y202" s="26"/>
      <c r="Z202" s="26"/>
      <c r="AA202" s="26"/>
      <c r="AB202" s="26"/>
      <c r="AC202" s="26"/>
      <c r="AD202" s="26"/>
      <c r="AE202" s="26"/>
      <c r="AR202" s="140" t="s">
        <v>116</v>
      </c>
      <c r="AT202" s="140" t="s">
        <v>113</v>
      </c>
      <c r="AU202" s="140" t="s">
        <v>75</v>
      </c>
      <c r="AY202" s="15" t="s">
        <v>110</v>
      </c>
      <c r="BE202" s="141">
        <f>IF(N202="základní",J202,0)</f>
        <v>0</v>
      </c>
      <c r="BF202" s="141">
        <f>IF(N202="snížená",J202,0)</f>
        <v>0</v>
      </c>
      <c r="BG202" s="141">
        <f>IF(N202="zákl. přenesená",J202,0)</f>
        <v>0</v>
      </c>
      <c r="BH202" s="141">
        <f>IF(N202="sníž. přenesená",J202,0)</f>
        <v>0</v>
      </c>
      <c r="BI202" s="141">
        <f>IF(N202="nulová",J202,0)</f>
        <v>0</v>
      </c>
      <c r="BJ202" s="15" t="s">
        <v>73</v>
      </c>
      <c r="BK202" s="141">
        <f>ROUND(I202*H202,2)</f>
        <v>0</v>
      </c>
      <c r="BL202" s="15" t="s">
        <v>116</v>
      </c>
      <c r="BM202" s="140" t="s">
        <v>258</v>
      </c>
    </row>
    <row r="203" spans="1:47" s="1" customFormat="1" ht="11.25">
      <c r="A203" s="26"/>
      <c r="B203" s="27"/>
      <c r="C203" s="26"/>
      <c r="D203" s="142" t="s">
        <v>117</v>
      </c>
      <c r="E203" s="26"/>
      <c r="F203" s="143" t="s">
        <v>388</v>
      </c>
      <c r="G203" s="26"/>
      <c r="H203" s="26"/>
      <c r="I203" s="26"/>
      <c r="J203" s="26"/>
      <c r="K203" s="26"/>
      <c r="L203" s="27"/>
      <c r="M203" s="144"/>
      <c r="N203" s="145"/>
      <c r="O203" s="52"/>
      <c r="P203" s="52"/>
      <c r="Q203" s="52"/>
      <c r="R203" s="52"/>
      <c r="S203" s="52"/>
      <c r="T203" s="53"/>
      <c r="U203" s="26"/>
      <c r="V203" s="176"/>
      <c r="W203" s="26"/>
      <c r="X203" s="26"/>
      <c r="Y203" s="26"/>
      <c r="Z203" s="26"/>
      <c r="AA203" s="26"/>
      <c r="AB203" s="26"/>
      <c r="AC203" s="26"/>
      <c r="AD203" s="26"/>
      <c r="AE203" s="26"/>
      <c r="AT203" s="15" t="s">
        <v>117</v>
      </c>
      <c r="AU203" s="15" t="s">
        <v>75</v>
      </c>
    </row>
    <row r="204" spans="1:65" s="1" customFormat="1" ht="16.5" customHeight="1">
      <c r="A204" s="26"/>
      <c r="B204" s="134"/>
      <c r="C204" s="164" t="s">
        <v>259</v>
      </c>
      <c r="D204" s="164" t="s">
        <v>113</v>
      </c>
      <c r="E204" s="165" t="s">
        <v>260</v>
      </c>
      <c r="F204" s="166" t="s">
        <v>261</v>
      </c>
      <c r="G204" s="167" t="s">
        <v>115</v>
      </c>
      <c r="H204" s="168">
        <v>4.32</v>
      </c>
      <c r="I204" s="169">
        <v>0</v>
      </c>
      <c r="J204" s="169">
        <f>ROUND(I204*H204,2)</f>
        <v>0</v>
      </c>
      <c r="K204" s="135"/>
      <c r="L204" s="27"/>
      <c r="M204" s="136" t="s">
        <v>1</v>
      </c>
      <c r="N204" s="137" t="s">
        <v>32</v>
      </c>
      <c r="O204" s="138">
        <v>0</v>
      </c>
      <c r="P204" s="138">
        <f>O204*H204</f>
        <v>0</v>
      </c>
      <c r="Q204" s="138">
        <v>0.00078</v>
      </c>
      <c r="R204" s="138">
        <f>Q204*H204</f>
        <v>0.0033696000000000004</v>
      </c>
      <c r="S204" s="138">
        <v>0</v>
      </c>
      <c r="T204" s="139">
        <f>S204*H204</f>
        <v>0</v>
      </c>
      <c r="U204" s="26"/>
      <c r="V204" s="175"/>
      <c r="W204" s="172"/>
      <c r="X204" s="26"/>
      <c r="Y204" s="26"/>
      <c r="Z204" s="26"/>
      <c r="AA204" s="26"/>
      <c r="AB204" s="26"/>
      <c r="AC204" s="26"/>
      <c r="AD204" s="26"/>
      <c r="AE204" s="26"/>
      <c r="AR204" s="140" t="s">
        <v>116</v>
      </c>
      <c r="AT204" s="140" t="s">
        <v>113</v>
      </c>
      <c r="AU204" s="140" t="s">
        <v>75</v>
      </c>
      <c r="AY204" s="15" t="s">
        <v>110</v>
      </c>
      <c r="BE204" s="141">
        <f>IF(N204="základní",J204,0)</f>
        <v>0</v>
      </c>
      <c r="BF204" s="141">
        <f>IF(N204="snížená",J204,0)</f>
        <v>0</v>
      </c>
      <c r="BG204" s="141">
        <f>IF(N204="zákl. přenesená",J204,0)</f>
        <v>0</v>
      </c>
      <c r="BH204" s="141">
        <f>IF(N204="sníž. přenesená",J204,0)</f>
        <v>0</v>
      </c>
      <c r="BI204" s="141">
        <f>IF(N204="nulová",J204,0)</f>
        <v>0</v>
      </c>
      <c r="BJ204" s="15" t="s">
        <v>73</v>
      </c>
      <c r="BK204" s="141">
        <f>ROUND(I204*H204,2)</f>
        <v>0</v>
      </c>
      <c r="BL204" s="15" t="s">
        <v>116</v>
      </c>
      <c r="BM204" s="140" t="s">
        <v>262</v>
      </c>
    </row>
    <row r="205" spans="1:47" s="1" customFormat="1" ht="11.25">
      <c r="A205" s="26"/>
      <c r="B205" s="27"/>
      <c r="C205" s="26"/>
      <c r="D205" s="142" t="s">
        <v>117</v>
      </c>
      <c r="E205" s="26"/>
      <c r="F205" s="143" t="s">
        <v>261</v>
      </c>
      <c r="G205" s="26"/>
      <c r="H205" s="26"/>
      <c r="I205" s="26"/>
      <c r="J205" s="26"/>
      <c r="K205" s="26"/>
      <c r="L205" s="27"/>
      <c r="M205" s="144"/>
      <c r="N205" s="145"/>
      <c r="O205" s="52"/>
      <c r="P205" s="52"/>
      <c r="Q205" s="52"/>
      <c r="R205" s="52"/>
      <c r="S205" s="52"/>
      <c r="T205" s="53"/>
      <c r="U205" s="26"/>
      <c r="V205" s="176"/>
      <c r="W205" s="26"/>
      <c r="X205" s="26"/>
      <c r="Y205" s="26"/>
      <c r="Z205" s="26"/>
      <c r="AA205" s="26"/>
      <c r="AB205" s="26"/>
      <c r="AC205" s="26"/>
      <c r="AD205" s="26"/>
      <c r="AE205" s="26"/>
      <c r="AT205" s="15" t="s">
        <v>117</v>
      </c>
      <c r="AU205" s="15" t="s">
        <v>75</v>
      </c>
    </row>
    <row r="206" spans="1:65" s="1" customFormat="1" ht="16.5" customHeight="1">
      <c r="A206" s="26"/>
      <c r="B206" s="134"/>
      <c r="C206" s="164" t="s">
        <v>195</v>
      </c>
      <c r="D206" s="164" t="s">
        <v>113</v>
      </c>
      <c r="E206" s="165" t="s">
        <v>263</v>
      </c>
      <c r="F206" s="166" t="s">
        <v>264</v>
      </c>
      <c r="G206" s="167" t="s">
        <v>135</v>
      </c>
      <c r="H206" s="168">
        <v>7.22</v>
      </c>
      <c r="I206" s="169">
        <v>0</v>
      </c>
      <c r="J206" s="169">
        <f>ROUND(I206*H206,2)</f>
        <v>0</v>
      </c>
      <c r="K206" s="135"/>
      <c r="L206" s="27"/>
      <c r="M206" s="136" t="s">
        <v>1</v>
      </c>
      <c r="N206" s="137" t="s">
        <v>32</v>
      </c>
      <c r="O206" s="138">
        <v>0</v>
      </c>
      <c r="P206" s="138">
        <f>O206*H206</f>
        <v>0</v>
      </c>
      <c r="Q206" s="138">
        <v>0.0013</v>
      </c>
      <c r="R206" s="138">
        <f>Q206*H206</f>
        <v>0.009385999999999999</v>
      </c>
      <c r="S206" s="138">
        <v>0</v>
      </c>
      <c r="T206" s="139">
        <f>S206*H206</f>
        <v>0</v>
      </c>
      <c r="U206" s="26"/>
      <c r="V206" s="175"/>
      <c r="W206" s="172"/>
      <c r="X206" s="26"/>
      <c r="Y206" s="26"/>
      <c r="Z206" s="26"/>
      <c r="AA206" s="26"/>
      <c r="AB206" s="26"/>
      <c r="AC206" s="26"/>
      <c r="AD206" s="26"/>
      <c r="AE206" s="26"/>
      <c r="AR206" s="140" t="s">
        <v>116</v>
      </c>
      <c r="AT206" s="140" t="s">
        <v>113</v>
      </c>
      <c r="AU206" s="140" t="s">
        <v>75</v>
      </c>
      <c r="AY206" s="15" t="s">
        <v>110</v>
      </c>
      <c r="BE206" s="141">
        <f>IF(N206="základní",J206,0)</f>
        <v>0</v>
      </c>
      <c r="BF206" s="141">
        <f>IF(N206="snížená",J206,0)</f>
        <v>0</v>
      </c>
      <c r="BG206" s="141">
        <f>IF(N206="zákl. přenesená",J206,0)</f>
        <v>0</v>
      </c>
      <c r="BH206" s="141">
        <f>IF(N206="sníž. přenesená",J206,0)</f>
        <v>0</v>
      </c>
      <c r="BI206" s="141">
        <f>IF(N206="nulová",J206,0)</f>
        <v>0</v>
      </c>
      <c r="BJ206" s="15" t="s">
        <v>73</v>
      </c>
      <c r="BK206" s="141">
        <f>ROUND(I206*H206,2)</f>
        <v>0</v>
      </c>
      <c r="BL206" s="15" t="s">
        <v>116</v>
      </c>
      <c r="BM206" s="140" t="s">
        <v>265</v>
      </c>
    </row>
    <row r="207" spans="1:47" s="1" customFormat="1" ht="11.25">
      <c r="A207" s="26"/>
      <c r="B207" s="27"/>
      <c r="C207" s="26"/>
      <c r="D207" s="142" t="s">
        <v>117</v>
      </c>
      <c r="E207" s="26"/>
      <c r="F207" s="143" t="s">
        <v>264</v>
      </c>
      <c r="G207" s="26"/>
      <c r="H207" s="26"/>
      <c r="I207" s="26"/>
      <c r="J207" s="26"/>
      <c r="K207" s="26"/>
      <c r="L207" s="27"/>
      <c r="M207" s="144"/>
      <c r="N207" s="145"/>
      <c r="O207" s="52"/>
      <c r="P207" s="52"/>
      <c r="Q207" s="52"/>
      <c r="R207" s="52"/>
      <c r="S207" s="52"/>
      <c r="T207" s="53"/>
      <c r="U207" s="26"/>
      <c r="V207" s="176"/>
      <c r="W207" s="26"/>
      <c r="X207" s="26"/>
      <c r="Y207" s="26"/>
      <c r="Z207" s="26"/>
      <c r="AA207" s="26"/>
      <c r="AB207" s="26"/>
      <c r="AC207" s="26"/>
      <c r="AD207" s="26"/>
      <c r="AE207" s="26"/>
      <c r="AT207" s="15" t="s">
        <v>117</v>
      </c>
      <c r="AU207" s="15" t="s">
        <v>75</v>
      </c>
    </row>
    <row r="208" spans="1:65" s="1" customFormat="1" ht="16.5" customHeight="1">
      <c r="A208" s="26"/>
      <c r="B208" s="134"/>
      <c r="C208" s="164" t="s">
        <v>266</v>
      </c>
      <c r="D208" s="164" t="s">
        <v>113</v>
      </c>
      <c r="E208" s="165" t="s">
        <v>267</v>
      </c>
      <c r="F208" s="166" t="s">
        <v>268</v>
      </c>
      <c r="G208" s="167" t="s">
        <v>135</v>
      </c>
      <c r="H208" s="168">
        <v>43</v>
      </c>
      <c r="I208" s="169">
        <v>0</v>
      </c>
      <c r="J208" s="169">
        <f>ROUND(I208*H208,2)</f>
        <v>0</v>
      </c>
      <c r="K208" s="135"/>
      <c r="L208" s="27"/>
      <c r="M208" s="136" t="s">
        <v>1</v>
      </c>
      <c r="N208" s="137" t="s">
        <v>32</v>
      </c>
      <c r="O208" s="138">
        <v>0</v>
      </c>
      <c r="P208" s="138">
        <f>O208*H208</f>
        <v>0</v>
      </c>
      <c r="Q208" s="138">
        <v>0.01512</v>
      </c>
      <c r="R208" s="138">
        <f>Q208*H208</f>
        <v>0.65016</v>
      </c>
      <c r="S208" s="138">
        <v>0</v>
      </c>
      <c r="T208" s="139">
        <f>S208*H208</f>
        <v>0</v>
      </c>
      <c r="U208" s="26"/>
      <c r="V208" s="175"/>
      <c r="W208" s="172"/>
      <c r="X208" s="26"/>
      <c r="Y208" s="26"/>
      <c r="Z208" s="26"/>
      <c r="AA208" s="26"/>
      <c r="AB208" s="26"/>
      <c r="AC208" s="26"/>
      <c r="AD208" s="26"/>
      <c r="AE208" s="26"/>
      <c r="AR208" s="140" t="s">
        <v>116</v>
      </c>
      <c r="AT208" s="140" t="s">
        <v>113</v>
      </c>
      <c r="AU208" s="140" t="s">
        <v>75</v>
      </c>
      <c r="AY208" s="15" t="s">
        <v>110</v>
      </c>
      <c r="BE208" s="141">
        <f>IF(N208="základní",J208,0)</f>
        <v>0</v>
      </c>
      <c r="BF208" s="141">
        <f>IF(N208="snížená",J208,0)</f>
        <v>0</v>
      </c>
      <c r="BG208" s="141">
        <f>IF(N208="zákl. přenesená",J208,0)</f>
        <v>0</v>
      </c>
      <c r="BH208" s="141">
        <f>IF(N208="sníž. přenesená",J208,0)</f>
        <v>0</v>
      </c>
      <c r="BI208" s="141">
        <f>IF(N208="nulová",J208,0)</f>
        <v>0</v>
      </c>
      <c r="BJ208" s="15" t="s">
        <v>73</v>
      </c>
      <c r="BK208" s="141">
        <f>ROUND(I208*H208,2)</f>
        <v>0</v>
      </c>
      <c r="BL208" s="15" t="s">
        <v>116</v>
      </c>
      <c r="BM208" s="140" t="s">
        <v>269</v>
      </c>
    </row>
    <row r="209" spans="1:47" s="1" customFormat="1" ht="11.25">
      <c r="A209" s="26"/>
      <c r="B209" s="27"/>
      <c r="C209" s="26"/>
      <c r="D209" s="142" t="s">
        <v>117</v>
      </c>
      <c r="E209" s="26"/>
      <c r="F209" s="143" t="s">
        <v>268</v>
      </c>
      <c r="G209" s="26"/>
      <c r="H209" s="26"/>
      <c r="I209" s="26"/>
      <c r="J209" s="26"/>
      <c r="K209" s="26"/>
      <c r="L209" s="27"/>
      <c r="M209" s="144"/>
      <c r="N209" s="145"/>
      <c r="O209" s="52"/>
      <c r="P209" s="52"/>
      <c r="Q209" s="52"/>
      <c r="R209" s="52"/>
      <c r="S209" s="52"/>
      <c r="T209" s="53"/>
      <c r="U209" s="26"/>
      <c r="V209" s="176"/>
      <c r="W209" s="26"/>
      <c r="X209" s="26"/>
      <c r="Y209" s="26"/>
      <c r="Z209" s="26"/>
      <c r="AA209" s="26"/>
      <c r="AB209" s="26"/>
      <c r="AC209" s="26"/>
      <c r="AD209" s="26"/>
      <c r="AE209" s="26"/>
      <c r="AT209" s="15" t="s">
        <v>117</v>
      </c>
      <c r="AU209" s="15" t="s">
        <v>75</v>
      </c>
    </row>
    <row r="210" spans="1:65" s="1" customFormat="1" ht="16.5" customHeight="1">
      <c r="A210" s="26"/>
      <c r="B210" s="134"/>
      <c r="C210" s="164" t="s">
        <v>198</v>
      </c>
      <c r="D210" s="164" t="s">
        <v>113</v>
      </c>
      <c r="E210" s="165" t="s">
        <v>270</v>
      </c>
      <c r="F210" s="166" t="s">
        <v>271</v>
      </c>
      <c r="G210" s="167" t="s">
        <v>194</v>
      </c>
      <c r="H210" s="168">
        <v>63</v>
      </c>
      <c r="I210" s="169">
        <v>0</v>
      </c>
      <c r="J210" s="169">
        <f>ROUND(I210*H210,2)</f>
        <v>0</v>
      </c>
      <c r="K210" s="135"/>
      <c r="L210" s="27"/>
      <c r="M210" s="136" t="s">
        <v>1</v>
      </c>
      <c r="N210" s="137" t="s">
        <v>32</v>
      </c>
      <c r="O210" s="138">
        <v>0</v>
      </c>
      <c r="P210" s="138">
        <f>O210*H210</f>
        <v>0</v>
      </c>
      <c r="Q210" s="138">
        <v>0.0054</v>
      </c>
      <c r="R210" s="138">
        <f>Q210*H210</f>
        <v>0.3402</v>
      </c>
      <c r="S210" s="138">
        <v>0</v>
      </c>
      <c r="T210" s="139">
        <f>S210*H210</f>
        <v>0</v>
      </c>
      <c r="U210" s="26"/>
      <c r="V210" s="175"/>
      <c r="W210" s="172"/>
      <c r="X210" s="26"/>
      <c r="Y210" s="26"/>
      <c r="Z210" s="26"/>
      <c r="AA210" s="26"/>
      <c r="AB210" s="26"/>
      <c r="AC210" s="26"/>
      <c r="AD210" s="26"/>
      <c r="AE210" s="26"/>
      <c r="AR210" s="140" t="s">
        <v>116</v>
      </c>
      <c r="AT210" s="140" t="s">
        <v>113</v>
      </c>
      <c r="AU210" s="140" t="s">
        <v>75</v>
      </c>
      <c r="AY210" s="15" t="s">
        <v>110</v>
      </c>
      <c r="BE210" s="141">
        <f>IF(N210="základní",J210,0)</f>
        <v>0</v>
      </c>
      <c r="BF210" s="141">
        <f>IF(N210="snížená",J210,0)</f>
        <v>0</v>
      </c>
      <c r="BG210" s="141">
        <f>IF(N210="zákl. přenesená",J210,0)</f>
        <v>0</v>
      </c>
      <c r="BH210" s="141">
        <f>IF(N210="sníž. přenesená",J210,0)</f>
        <v>0</v>
      </c>
      <c r="BI210" s="141">
        <f>IF(N210="nulová",J210,0)</f>
        <v>0</v>
      </c>
      <c r="BJ210" s="15" t="s">
        <v>73</v>
      </c>
      <c r="BK210" s="141">
        <f>ROUND(I210*H210,2)</f>
        <v>0</v>
      </c>
      <c r="BL210" s="15" t="s">
        <v>116</v>
      </c>
      <c r="BM210" s="140" t="s">
        <v>272</v>
      </c>
    </row>
    <row r="211" spans="1:47" s="1" customFormat="1" ht="11.25">
      <c r="A211" s="26"/>
      <c r="B211" s="27"/>
      <c r="C211" s="26"/>
      <c r="D211" s="142" t="s">
        <v>117</v>
      </c>
      <c r="E211" s="26"/>
      <c r="F211" s="143" t="s">
        <v>271</v>
      </c>
      <c r="G211" s="26"/>
      <c r="H211" s="26"/>
      <c r="I211" s="26"/>
      <c r="J211" s="26"/>
      <c r="K211" s="26"/>
      <c r="L211" s="27"/>
      <c r="M211" s="144"/>
      <c r="N211" s="145"/>
      <c r="O211" s="52"/>
      <c r="P211" s="52"/>
      <c r="Q211" s="52"/>
      <c r="R211" s="52"/>
      <c r="S211" s="52"/>
      <c r="T211" s="53"/>
      <c r="U211" s="26"/>
      <c r="V211" s="176"/>
      <c r="W211" s="26"/>
      <c r="X211" s="26"/>
      <c r="Y211" s="26"/>
      <c r="Z211" s="26"/>
      <c r="AA211" s="26"/>
      <c r="AB211" s="26"/>
      <c r="AC211" s="26"/>
      <c r="AD211" s="26"/>
      <c r="AE211" s="26"/>
      <c r="AT211" s="15" t="s">
        <v>117</v>
      </c>
      <c r="AU211" s="15" t="s">
        <v>75</v>
      </c>
    </row>
    <row r="212" spans="1:65" s="1" customFormat="1" ht="16.5" customHeight="1">
      <c r="A212" s="26"/>
      <c r="B212" s="134"/>
      <c r="C212" s="164" t="s">
        <v>273</v>
      </c>
      <c r="D212" s="164" t="s">
        <v>113</v>
      </c>
      <c r="E212" s="165" t="s">
        <v>274</v>
      </c>
      <c r="F212" s="166" t="s">
        <v>275</v>
      </c>
      <c r="G212" s="167" t="s">
        <v>194</v>
      </c>
      <c r="H212" s="168">
        <v>80</v>
      </c>
      <c r="I212" s="169">
        <v>0</v>
      </c>
      <c r="J212" s="169">
        <f>ROUND(I212*H212,2)</f>
        <v>0</v>
      </c>
      <c r="K212" s="135"/>
      <c r="L212" s="27"/>
      <c r="M212" s="136" t="s">
        <v>1</v>
      </c>
      <c r="N212" s="137" t="s">
        <v>32</v>
      </c>
      <c r="O212" s="138">
        <v>0</v>
      </c>
      <c r="P212" s="138">
        <f>O212*H212</f>
        <v>0</v>
      </c>
      <c r="Q212" s="138">
        <v>0.0099</v>
      </c>
      <c r="R212" s="138">
        <f>Q212*H212</f>
        <v>0.792</v>
      </c>
      <c r="S212" s="138">
        <v>0</v>
      </c>
      <c r="T212" s="139">
        <f>S212*H212</f>
        <v>0</v>
      </c>
      <c r="U212" s="26"/>
      <c r="V212" s="175"/>
      <c r="W212" s="172"/>
      <c r="X212" s="26"/>
      <c r="Y212" s="26"/>
      <c r="Z212" s="26"/>
      <c r="AA212" s="26"/>
      <c r="AB212" s="26"/>
      <c r="AC212" s="26"/>
      <c r="AD212" s="26"/>
      <c r="AE212" s="26"/>
      <c r="AR212" s="140" t="s">
        <v>116</v>
      </c>
      <c r="AT212" s="140" t="s">
        <v>113</v>
      </c>
      <c r="AU212" s="140" t="s">
        <v>75</v>
      </c>
      <c r="AY212" s="15" t="s">
        <v>110</v>
      </c>
      <c r="BE212" s="141">
        <f>IF(N212="základní",J212,0)</f>
        <v>0</v>
      </c>
      <c r="BF212" s="141">
        <f>IF(N212="snížená",J212,0)</f>
        <v>0</v>
      </c>
      <c r="BG212" s="141">
        <f>IF(N212="zákl. přenesená",J212,0)</f>
        <v>0</v>
      </c>
      <c r="BH212" s="141">
        <f>IF(N212="sníž. přenesená",J212,0)</f>
        <v>0</v>
      </c>
      <c r="BI212" s="141">
        <f>IF(N212="nulová",J212,0)</f>
        <v>0</v>
      </c>
      <c r="BJ212" s="15" t="s">
        <v>73</v>
      </c>
      <c r="BK212" s="141">
        <f>ROUND(I212*H212,2)</f>
        <v>0</v>
      </c>
      <c r="BL212" s="15" t="s">
        <v>116</v>
      </c>
      <c r="BM212" s="140" t="s">
        <v>276</v>
      </c>
    </row>
    <row r="213" spans="1:47" s="1" customFormat="1" ht="11.25">
      <c r="A213" s="26"/>
      <c r="B213" s="27"/>
      <c r="C213" s="26"/>
      <c r="D213" s="142" t="s">
        <v>117</v>
      </c>
      <c r="E213" s="26"/>
      <c r="F213" s="143" t="s">
        <v>275</v>
      </c>
      <c r="G213" s="26"/>
      <c r="H213" s="26"/>
      <c r="I213" s="26"/>
      <c r="J213" s="26"/>
      <c r="K213" s="26"/>
      <c r="L213" s="27"/>
      <c r="M213" s="144"/>
      <c r="N213" s="145"/>
      <c r="O213" s="52"/>
      <c r="P213" s="52"/>
      <c r="Q213" s="52"/>
      <c r="R213" s="52"/>
      <c r="S213" s="52"/>
      <c r="T213" s="53"/>
      <c r="U213" s="26"/>
      <c r="V213" s="176"/>
      <c r="W213" s="26"/>
      <c r="X213" s="26"/>
      <c r="Y213" s="26"/>
      <c r="Z213" s="26"/>
      <c r="AA213" s="26"/>
      <c r="AB213" s="26"/>
      <c r="AC213" s="26"/>
      <c r="AD213" s="26"/>
      <c r="AE213" s="26"/>
      <c r="AT213" s="15" t="s">
        <v>117</v>
      </c>
      <c r="AU213" s="15" t="s">
        <v>75</v>
      </c>
    </row>
    <row r="214" spans="1:65" s="1" customFormat="1" ht="16.5" customHeight="1">
      <c r="A214" s="26"/>
      <c r="B214" s="134"/>
      <c r="C214" s="164" t="s">
        <v>204</v>
      </c>
      <c r="D214" s="164" t="s">
        <v>113</v>
      </c>
      <c r="E214" s="165" t="s">
        <v>277</v>
      </c>
      <c r="F214" s="166" t="s">
        <v>278</v>
      </c>
      <c r="G214" s="167" t="s">
        <v>115</v>
      </c>
      <c r="H214" s="168">
        <v>9.049</v>
      </c>
      <c r="I214" s="169">
        <v>0</v>
      </c>
      <c r="J214" s="169">
        <f>ROUND(I214*H214,2)</f>
        <v>0</v>
      </c>
      <c r="K214" s="135"/>
      <c r="L214" s="27"/>
      <c r="M214" s="136" t="s">
        <v>1</v>
      </c>
      <c r="N214" s="137" t="s">
        <v>32</v>
      </c>
      <c r="O214" s="138">
        <v>0</v>
      </c>
      <c r="P214" s="138">
        <f>O214*H214</f>
        <v>0</v>
      </c>
      <c r="Q214" s="138">
        <v>0.00494</v>
      </c>
      <c r="R214" s="138">
        <f>Q214*H214</f>
        <v>0.044702059999999995</v>
      </c>
      <c r="S214" s="138">
        <v>0</v>
      </c>
      <c r="T214" s="139">
        <f>S214*H214</f>
        <v>0</v>
      </c>
      <c r="U214" s="26"/>
      <c r="V214" s="175"/>
      <c r="W214" s="172"/>
      <c r="X214" s="26"/>
      <c r="Y214" s="26"/>
      <c r="Z214" s="26"/>
      <c r="AA214" s="26"/>
      <c r="AB214" s="26"/>
      <c r="AC214" s="26"/>
      <c r="AD214" s="26"/>
      <c r="AE214" s="26"/>
      <c r="AR214" s="140" t="s">
        <v>116</v>
      </c>
      <c r="AT214" s="140" t="s">
        <v>113</v>
      </c>
      <c r="AU214" s="140" t="s">
        <v>75</v>
      </c>
      <c r="AY214" s="15" t="s">
        <v>110</v>
      </c>
      <c r="BE214" s="141">
        <f>IF(N214="základní",J214,0)</f>
        <v>0</v>
      </c>
      <c r="BF214" s="141">
        <f>IF(N214="snížená",J214,0)</f>
        <v>0</v>
      </c>
      <c r="BG214" s="141">
        <f>IF(N214="zákl. přenesená",J214,0)</f>
        <v>0</v>
      </c>
      <c r="BH214" s="141">
        <f>IF(N214="sníž. přenesená",J214,0)</f>
        <v>0</v>
      </c>
      <c r="BI214" s="141">
        <f>IF(N214="nulová",J214,0)</f>
        <v>0</v>
      </c>
      <c r="BJ214" s="15" t="s">
        <v>73</v>
      </c>
      <c r="BK214" s="141">
        <f>ROUND(I214*H214,2)</f>
        <v>0</v>
      </c>
      <c r="BL214" s="15" t="s">
        <v>116</v>
      </c>
      <c r="BM214" s="140" t="s">
        <v>279</v>
      </c>
    </row>
    <row r="215" spans="1:47" s="1" customFormat="1" ht="11.25">
      <c r="A215" s="26"/>
      <c r="B215" s="27"/>
      <c r="C215" s="26"/>
      <c r="D215" s="142" t="s">
        <v>117</v>
      </c>
      <c r="E215" s="26"/>
      <c r="F215" s="143" t="s">
        <v>278</v>
      </c>
      <c r="G215" s="26"/>
      <c r="H215" s="26"/>
      <c r="I215" s="26"/>
      <c r="J215" s="26"/>
      <c r="K215" s="26"/>
      <c r="L215" s="27"/>
      <c r="M215" s="144"/>
      <c r="N215" s="145"/>
      <c r="O215" s="52"/>
      <c r="P215" s="52"/>
      <c r="Q215" s="52"/>
      <c r="R215" s="52"/>
      <c r="S215" s="52"/>
      <c r="T215" s="53"/>
      <c r="U215" s="26"/>
      <c r="V215" s="176"/>
      <c r="W215" s="26"/>
      <c r="X215" s="26"/>
      <c r="Y215" s="26"/>
      <c r="Z215" s="26"/>
      <c r="AA215" s="26"/>
      <c r="AB215" s="26"/>
      <c r="AC215" s="26"/>
      <c r="AD215" s="26"/>
      <c r="AE215" s="26"/>
      <c r="AT215" s="15" t="s">
        <v>117</v>
      </c>
      <c r="AU215" s="15" t="s">
        <v>75</v>
      </c>
    </row>
    <row r="216" spans="1:65" s="1" customFormat="1" ht="16.5" customHeight="1">
      <c r="A216" s="26"/>
      <c r="B216" s="134"/>
      <c r="C216" s="164" t="s">
        <v>280</v>
      </c>
      <c r="D216" s="164" t="s">
        <v>113</v>
      </c>
      <c r="E216" s="165" t="s">
        <v>281</v>
      </c>
      <c r="F216" s="166" t="s">
        <v>282</v>
      </c>
      <c r="G216" s="167" t="s">
        <v>135</v>
      </c>
      <c r="H216" s="168">
        <v>12</v>
      </c>
      <c r="I216" s="169">
        <v>0</v>
      </c>
      <c r="J216" s="169">
        <f>ROUND(I216*H216,2)</f>
        <v>0</v>
      </c>
      <c r="K216" s="135"/>
      <c r="L216" s="27"/>
      <c r="M216" s="136" t="s">
        <v>1</v>
      </c>
      <c r="N216" s="137" t="s">
        <v>32</v>
      </c>
      <c r="O216" s="138">
        <v>0</v>
      </c>
      <c r="P216" s="138">
        <f>O216*H216</f>
        <v>0</v>
      </c>
      <c r="Q216" s="138">
        <v>0.00216</v>
      </c>
      <c r="R216" s="138">
        <f>Q216*H216</f>
        <v>0.02592</v>
      </c>
      <c r="S216" s="138">
        <v>0</v>
      </c>
      <c r="T216" s="139">
        <f>S216*H216</f>
        <v>0</v>
      </c>
      <c r="U216" s="26"/>
      <c r="V216" s="175"/>
      <c r="W216" s="172"/>
      <c r="X216" s="26"/>
      <c r="Y216" s="26"/>
      <c r="Z216" s="26"/>
      <c r="AA216" s="26"/>
      <c r="AB216" s="26"/>
      <c r="AC216" s="26"/>
      <c r="AD216" s="26"/>
      <c r="AE216" s="26"/>
      <c r="AR216" s="140" t="s">
        <v>116</v>
      </c>
      <c r="AT216" s="140" t="s">
        <v>113</v>
      </c>
      <c r="AU216" s="140" t="s">
        <v>75</v>
      </c>
      <c r="AY216" s="15" t="s">
        <v>110</v>
      </c>
      <c r="BE216" s="141">
        <f>IF(N216="základní",J216,0)</f>
        <v>0</v>
      </c>
      <c r="BF216" s="141">
        <f>IF(N216="snížená",J216,0)</f>
        <v>0</v>
      </c>
      <c r="BG216" s="141">
        <f>IF(N216="zákl. přenesená",J216,0)</f>
        <v>0</v>
      </c>
      <c r="BH216" s="141">
        <f>IF(N216="sníž. přenesená",J216,0)</f>
        <v>0</v>
      </c>
      <c r="BI216" s="141">
        <f>IF(N216="nulová",J216,0)</f>
        <v>0</v>
      </c>
      <c r="BJ216" s="15" t="s">
        <v>73</v>
      </c>
      <c r="BK216" s="141">
        <f>ROUND(I216*H216,2)</f>
        <v>0</v>
      </c>
      <c r="BL216" s="15" t="s">
        <v>116</v>
      </c>
      <c r="BM216" s="140" t="s">
        <v>283</v>
      </c>
    </row>
    <row r="217" spans="1:47" s="1" customFormat="1" ht="11.25">
      <c r="A217" s="26"/>
      <c r="B217" s="27"/>
      <c r="C217" s="26"/>
      <c r="D217" s="142" t="s">
        <v>117</v>
      </c>
      <c r="E217" s="26"/>
      <c r="F217" s="143" t="s">
        <v>282</v>
      </c>
      <c r="G217" s="26"/>
      <c r="H217" s="26"/>
      <c r="I217" s="26"/>
      <c r="J217" s="26"/>
      <c r="K217" s="26"/>
      <c r="L217" s="27"/>
      <c r="M217" s="144"/>
      <c r="N217" s="145"/>
      <c r="O217" s="52"/>
      <c r="P217" s="52"/>
      <c r="Q217" s="52"/>
      <c r="R217" s="52"/>
      <c r="S217" s="52"/>
      <c r="T217" s="53"/>
      <c r="U217" s="26"/>
      <c r="V217" s="176"/>
      <c r="W217" s="26"/>
      <c r="X217" s="26"/>
      <c r="Y217" s="26"/>
      <c r="Z217" s="26"/>
      <c r="AA217" s="26"/>
      <c r="AB217" s="26"/>
      <c r="AC217" s="26"/>
      <c r="AD217" s="26"/>
      <c r="AE217" s="26"/>
      <c r="AT217" s="15" t="s">
        <v>117</v>
      </c>
      <c r="AU217" s="15" t="s">
        <v>75</v>
      </c>
    </row>
    <row r="218" spans="1:65" s="1" customFormat="1" ht="16.5" customHeight="1">
      <c r="A218" s="26"/>
      <c r="B218" s="134"/>
      <c r="C218" s="164" t="s">
        <v>208</v>
      </c>
      <c r="D218" s="164" t="s">
        <v>113</v>
      </c>
      <c r="E218" s="165" t="s">
        <v>284</v>
      </c>
      <c r="F218" s="166" t="s">
        <v>285</v>
      </c>
      <c r="G218" s="167" t="s">
        <v>129</v>
      </c>
      <c r="H218" s="168">
        <v>1.053</v>
      </c>
      <c r="I218" s="169">
        <v>0</v>
      </c>
      <c r="J218" s="169">
        <f>ROUND(I218*H218,2)</f>
        <v>0</v>
      </c>
      <c r="K218" s="135"/>
      <c r="L218" s="27"/>
      <c r="M218" s="136" t="s">
        <v>1</v>
      </c>
      <c r="N218" s="137" t="s">
        <v>32</v>
      </c>
      <c r="O218" s="138">
        <v>0</v>
      </c>
      <c r="P218" s="138">
        <f>O218*H218</f>
        <v>0</v>
      </c>
      <c r="Q218" s="138">
        <v>0.00019</v>
      </c>
      <c r="R218" s="138">
        <f>Q218*H218</f>
        <v>0.00020007</v>
      </c>
      <c r="S218" s="138">
        <v>0</v>
      </c>
      <c r="T218" s="139">
        <f>S218*H218</f>
        <v>0</v>
      </c>
      <c r="U218" s="26"/>
      <c r="V218" s="175"/>
      <c r="W218" s="172"/>
      <c r="X218" s="26"/>
      <c r="Y218" s="26"/>
      <c r="Z218" s="26"/>
      <c r="AA218" s="26"/>
      <c r="AB218" s="26"/>
      <c r="AC218" s="26"/>
      <c r="AD218" s="26"/>
      <c r="AE218" s="26"/>
      <c r="AR218" s="140" t="s">
        <v>116</v>
      </c>
      <c r="AT218" s="140" t="s">
        <v>113</v>
      </c>
      <c r="AU218" s="140" t="s">
        <v>75</v>
      </c>
      <c r="AY218" s="15" t="s">
        <v>110</v>
      </c>
      <c r="BE218" s="141">
        <f>IF(N218="základní",J218,0)</f>
        <v>0</v>
      </c>
      <c r="BF218" s="141">
        <f>IF(N218="snížená",J218,0)</f>
        <v>0</v>
      </c>
      <c r="BG218" s="141">
        <f>IF(N218="zákl. přenesená",J218,0)</f>
        <v>0</v>
      </c>
      <c r="BH218" s="141">
        <f>IF(N218="sníž. přenesená",J218,0)</f>
        <v>0</v>
      </c>
      <c r="BI218" s="141">
        <f>IF(N218="nulová",J218,0)</f>
        <v>0</v>
      </c>
      <c r="BJ218" s="15" t="s">
        <v>73</v>
      </c>
      <c r="BK218" s="141">
        <f>ROUND(I218*H218,2)</f>
        <v>0</v>
      </c>
      <c r="BL218" s="15" t="s">
        <v>116</v>
      </c>
      <c r="BM218" s="140" t="s">
        <v>286</v>
      </c>
    </row>
    <row r="219" spans="1:63" s="1" customFormat="1" ht="11.25">
      <c r="A219" s="26"/>
      <c r="B219" s="27"/>
      <c r="C219" s="26"/>
      <c r="D219" s="142" t="s">
        <v>117</v>
      </c>
      <c r="E219" s="26"/>
      <c r="F219" s="143" t="s">
        <v>285</v>
      </c>
      <c r="G219" s="26"/>
      <c r="H219" s="26"/>
      <c r="I219" s="26"/>
      <c r="J219" s="26"/>
      <c r="K219" s="26"/>
      <c r="L219" s="27"/>
      <c r="M219" s="144"/>
      <c r="N219" s="145"/>
      <c r="O219" s="52"/>
      <c r="P219" s="52"/>
      <c r="Q219" s="52"/>
      <c r="R219" s="52"/>
      <c r="S219" s="52"/>
      <c r="T219" s="53"/>
      <c r="U219" s="26"/>
      <c r="V219" s="176"/>
      <c r="W219" s="26"/>
      <c r="X219" s="26"/>
      <c r="Y219" s="26"/>
      <c r="Z219" s="26"/>
      <c r="AA219" s="26"/>
      <c r="AB219" s="26"/>
      <c r="AC219" s="26"/>
      <c r="AD219" s="26"/>
      <c r="AE219" s="26"/>
      <c r="AT219" s="15" t="s">
        <v>117</v>
      </c>
      <c r="AU219" s="15" t="s">
        <v>75</v>
      </c>
      <c r="BK219" s="141">
        <f>ROUND(I219*H219,2)</f>
        <v>0</v>
      </c>
    </row>
    <row r="220" spans="1:63" s="1" customFormat="1" ht="12">
      <c r="A220" s="26"/>
      <c r="B220" s="27"/>
      <c r="C220" s="168" t="s">
        <v>402</v>
      </c>
      <c r="D220" s="168" t="s">
        <v>113</v>
      </c>
      <c r="E220" s="168" t="s">
        <v>284</v>
      </c>
      <c r="F220" s="168" t="s">
        <v>405</v>
      </c>
      <c r="G220" s="168" t="s">
        <v>135</v>
      </c>
      <c r="H220" s="168">
        <v>41</v>
      </c>
      <c r="I220" s="168">
        <v>0</v>
      </c>
      <c r="J220" s="168">
        <f>ROUND(I220*H220,2)</f>
        <v>0</v>
      </c>
      <c r="K220" s="26"/>
      <c r="L220" s="27"/>
      <c r="M220" s="144"/>
      <c r="N220" s="145"/>
      <c r="O220" s="52"/>
      <c r="P220" s="52"/>
      <c r="Q220" s="52"/>
      <c r="R220" s="52"/>
      <c r="S220" s="52"/>
      <c r="T220" s="53"/>
      <c r="U220" s="26"/>
      <c r="V220" s="175"/>
      <c r="W220" s="26"/>
      <c r="X220" s="26"/>
      <c r="Y220" s="26"/>
      <c r="Z220" s="26"/>
      <c r="AA220" s="26"/>
      <c r="AB220" s="26"/>
      <c r="AC220" s="26"/>
      <c r="AD220" s="26"/>
      <c r="AE220" s="26"/>
      <c r="AT220" s="15"/>
      <c r="AU220" s="15"/>
      <c r="BK220" s="141">
        <f>ROUND(I220*H220,2)</f>
        <v>0</v>
      </c>
    </row>
    <row r="221" spans="1:63" s="1" customFormat="1" ht="12">
      <c r="A221" s="26"/>
      <c r="B221" s="27"/>
      <c r="C221" s="168" t="s">
        <v>403</v>
      </c>
      <c r="D221" s="168" t="s">
        <v>113</v>
      </c>
      <c r="E221" s="168" t="s">
        <v>284</v>
      </c>
      <c r="F221" s="168" t="s">
        <v>406</v>
      </c>
      <c r="G221" s="168" t="s">
        <v>135</v>
      </c>
      <c r="H221" s="168">
        <v>41</v>
      </c>
      <c r="I221" s="168">
        <v>0</v>
      </c>
      <c r="J221" s="168">
        <f>ROUND(I221*H221,2)</f>
        <v>0</v>
      </c>
      <c r="K221" s="26"/>
      <c r="L221" s="27"/>
      <c r="M221" s="144"/>
      <c r="N221" s="145"/>
      <c r="O221" s="52"/>
      <c r="P221" s="52"/>
      <c r="Q221" s="52"/>
      <c r="R221" s="52"/>
      <c r="S221" s="52"/>
      <c r="T221" s="53"/>
      <c r="U221" s="26"/>
      <c r="V221" s="175"/>
      <c r="W221" s="26"/>
      <c r="X221" s="26"/>
      <c r="Y221" s="26"/>
      <c r="Z221" s="26"/>
      <c r="AA221" s="26"/>
      <c r="AB221" s="26"/>
      <c r="AC221" s="26"/>
      <c r="AD221" s="26"/>
      <c r="AE221" s="26"/>
      <c r="AT221" s="15"/>
      <c r="AU221" s="15"/>
      <c r="BK221" s="141">
        <f>ROUND(I221*H221,2)</f>
        <v>0</v>
      </c>
    </row>
    <row r="222" spans="1:63" s="1" customFormat="1" ht="12">
      <c r="A222" s="26"/>
      <c r="B222" s="27"/>
      <c r="C222" s="168" t="s">
        <v>404</v>
      </c>
      <c r="D222" s="168" t="s">
        <v>113</v>
      </c>
      <c r="E222" s="168" t="s">
        <v>284</v>
      </c>
      <c r="F222" s="168" t="s">
        <v>407</v>
      </c>
      <c r="G222" s="168" t="s">
        <v>135</v>
      </c>
      <c r="H222" s="168">
        <v>41</v>
      </c>
      <c r="I222" s="168">
        <v>0</v>
      </c>
      <c r="J222" s="168">
        <f>ROUND(I222*H222,2)</f>
        <v>0</v>
      </c>
      <c r="K222" s="26"/>
      <c r="L222" s="27"/>
      <c r="M222" s="144"/>
      <c r="N222" s="145"/>
      <c r="O222" s="52"/>
      <c r="P222" s="52"/>
      <c r="Q222" s="52"/>
      <c r="R222" s="52"/>
      <c r="S222" s="52"/>
      <c r="T222" s="53"/>
      <c r="U222" s="26"/>
      <c r="V222" s="175"/>
      <c r="W222" s="26"/>
      <c r="X222" s="26"/>
      <c r="Y222" s="26"/>
      <c r="Z222" s="26"/>
      <c r="AA222" s="26"/>
      <c r="AB222" s="26"/>
      <c r="AC222" s="26"/>
      <c r="AD222" s="26"/>
      <c r="AE222" s="26"/>
      <c r="AT222" s="15"/>
      <c r="AU222" s="15"/>
      <c r="BK222" s="141">
        <f>ROUND(I222*H222,2)</f>
        <v>0</v>
      </c>
    </row>
    <row r="223" spans="2:63" s="11" customFormat="1" ht="22.5" customHeight="1">
      <c r="B223" s="122"/>
      <c r="D223" s="123" t="s">
        <v>66</v>
      </c>
      <c r="E223" s="132" t="s">
        <v>287</v>
      </c>
      <c r="F223" s="132" t="s">
        <v>288</v>
      </c>
      <c r="J223" s="133">
        <f>BK223</f>
        <v>0</v>
      </c>
      <c r="L223" s="122"/>
      <c r="M223" s="126"/>
      <c r="N223" s="127"/>
      <c r="O223" s="127"/>
      <c r="P223" s="128">
        <f>SUM(P224:P241)</f>
        <v>0</v>
      </c>
      <c r="Q223" s="127"/>
      <c r="R223" s="128">
        <f>SUM(R224:R241)</f>
        <v>37301.72652204001</v>
      </c>
      <c r="S223" s="127"/>
      <c r="T223" s="129">
        <f>SUM(T224:T241)</f>
        <v>0</v>
      </c>
      <c r="V223" s="177"/>
      <c r="AR223" s="123" t="s">
        <v>73</v>
      </c>
      <c r="AT223" s="130" t="s">
        <v>66</v>
      </c>
      <c r="AU223" s="130" t="s">
        <v>73</v>
      </c>
      <c r="AY223" s="123" t="s">
        <v>110</v>
      </c>
      <c r="BK223" s="131">
        <f>SUM(BK224:BK241)</f>
        <v>0</v>
      </c>
    </row>
    <row r="224" spans="1:65" s="1" customFormat="1" ht="16.5" customHeight="1">
      <c r="A224" s="26"/>
      <c r="B224" s="134"/>
      <c r="C224" s="164" t="s">
        <v>289</v>
      </c>
      <c r="D224" s="164" t="s">
        <v>113</v>
      </c>
      <c r="E224" s="165" t="s">
        <v>290</v>
      </c>
      <c r="F224" s="166" t="s">
        <v>291</v>
      </c>
      <c r="G224" s="167" t="s">
        <v>115</v>
      </c>
      <c r="H224" s="168">
        <v>651.86</v>
      </c>
      <c r="I224" s="169">
        <v>0</v>
      </c>
      <c r="J224" s="169">
        <f>ROUND(I224*H224,2)</f>
        <v>0</v>
      </c>
      <c r="K224" s="135"/>
      <c r="L224" s="27"/>
      <c r="M224" s="136" t="s">
        <v>1</v>
      </c>
      <c r="N224" s="137" t="s">
        <v>32</v>
      </c>
      <c r="O224" s="138">
        <v>0</v>
      </c>
      <c r="P224" s="138">
        <f>O224*H224</f>
        <v>0</v>
      </c>
      <c r="Q224" s="138">
        <v>28.47938</v>
      </c>
      <c r="R224" s="138">
        <f>Q224*H224</f>
        <v>18564.5686468</v>
      </c>
      <c r="S224" s="138">
        <v>0</v>
      </c>
      <c r="T224" s="139">
        <f>S224*H224</f>
        <v>0</v>
      </c>
      <c r="U224" s="26"/>
      <c r="V224" s="175"/>
      <c r="W224" s="172"/>
      <c r="X224" s="26"/>
      <c r="Y224" s="26"/>
      <c r="Z224" s="26"/>
      <c r="AA224" s="26"/>
      <c r="AB224" s="26"/>
      <c r="AC224" s="26"/>
      <c r="AD224" s="26"/>
      <c r="AE224" s="26"/>
      <c r="AR224" s="140" t="s">
        <v>116</v>
      </c>
      <c r="AT224" s="140" t="s">
        <v>113</v>
      </c>
      <c r="AU224" s="140" t="s">
        <v>75</v>
      </c>
      <c r="AY224" s="15" t="s">
        <v>110</v>
      </c>
      <c r="BE224" s="141">
        <f>IF(N224="základní",J224,0)</f>
        <v>0</v>
      </c>
      <c r="BF224" s="141">
        <f>IF(N224="snížená",J224,0)</f>
        <v>0</v>
      </c>
      <c r="BG224" s="141">
        <f>IF(N224="zákl. přenesená",J224,0)</f>
        <v>0</v>
      </c>
      <c r="BH224" s="141">
        <f>IF(N224="sníž. přenesená",J224,0)</f>
        <v>0</v>
      </c>
      <c r="BI224" s="141">
        <f>IF(N224="nulová",J224,0)</f>
        <v>0</v>
      </c>
      <c r="BJ224" s="15" t="s">
        <v>73</v>
      </c>
      <c r="BK224" s="141">
        <f>ROUND(I224*H224,2)</f>
        <v>0</v>
      </c>
      <c r="BL224" s="15" t="s">
        <v>116</v>
      </c>
      <c r="BM224" s="140" t="s">
        <v>292</v>
      </c>
    </row>
    <row r="225" spans="1:47" s="1" customFormat="1" ht="11.25">
      <c r="A225" s="26"/>
      <c r="B225" s="27"/>
      <c r="C225" s="26"/>
      <c r="D225" s="142" t="s">
        <v>117</v>
      </c>
      <c r="E225" s="26"/>
      <c r="F225" s="143" t="s">
        <v>291</v>
      </c>
      <c r="G225" s="26"/>
      <c r="H225" s="26"/>
      <c r="I225" s="26"/>
      <c r="J225" s="26"/>
      <c r="K225" s="26"/>
      <c r="L225" s="27"/>
      <c r="M225" s="144"/>
      <c r="N225" s="145"/>
      <c r="O225" s="52"/>
      <c r="P225" s="52"/>
      <c r="Q225" s="52"/>
      <c r="R225" s="52"/>
      <c r="S225" s="52"/>
      <c r="T225" s="53"/>
      <c r="U225" s="26"/>
      <c r="V225" s="176"/>
      <c r="W225" s="26"/>
      <c r="X225" s="26"/>
      <c r="Y225" s="26"/>
      <c r="Z225" s="26"/>
      <c r="AA225" s="26"/>
      <c r="AB225" s="26"/>
      <c r="AC225" s="26"/>
      <c r="AD225" s="26"/>
      <c r="AE225" s="26"/>
      <c r="AT225" s="15" t="s">
        <v>117</v>
      </c>
      <c r="AU225" s="15" t="s">
        <v>75</v>
      </c>
    </row>
    <row r="226" spans="2:51" s="12" customFormat="1" ht="11.25">
      <c r="B226" s="146"/>
      <c r="D226" s="142" t="s">
        <v>142</v>
      </c>
      <c r="E226" s="147" t="s">
        <v>1</v>
      </c>
      <c r="F226" s="148" t="s">
        <v>384</v>
      </c>
      <c r="H226" s="149">
        <v>651.86</v>
      </c>
      <c r="L226" s="146"/>
      <c r="M226" s="150"/>
      <c r="N226" s="151"/>
      <c r="O226" s="151"/>
      <c r="P226" s="151"/>
      <c r="Q226" s="151"/>
      <c r="R226" s="151"/>
      <c r="S226" s="151"/>
      <c r="T226" s="152"/>
      <c r="V226" s="178"/>
      <c r="AT226" s="147" t="s">
        <v>142</v>
      </c>
      <c r="AU226" s="147" t="s">
        <v>75</v>
      </c>
      <c r="AV226" s="12" t="s">
        <v>75</v>
      </c>
      <c r="AW226" s="12" t="s">
        <v>24</v>
      </c>
      <c r="AX226" s="12" t="s">
        <v>67</v>
      </c>
      <c r="AY226" s="147" t="s">
        <v>110</v>
      </c>
    </row>
    <row r="227" spans="2:51" s="13" customFormat="1" ht="11.25">
      <c r="B227" s="153"/>
      <c r="D227" s="142" t="s">
        <v>142</v>
      </c>
      <c r="E227" s="154" t="s">
        <v>1</v>
      </c>
      <c r="F227" s="155" t="s">
        <v>144</v>
      </c>
      <c r="H227" s="156">
        <v>651.86</v>
      </c>
      <c r="L227" s="153"/>
      <c r="M227" s="157"/>
      <c r="N227" s="158"/>
      <c r="O227" s="158"/>
      <c r="P227" s="158"/>
      <c r="Q227" s="158"/>
      <c r="R227" s="158"/>
      <c r="S227" s="158"/>
      <c r="T227" s="159"/>
      <c r="V227" s="179"/>
      <c r="AT227" s="154" t="s">
        <v>142</v>
      </c>
      <c r="AU227" s="154" t="s">
        <v>75</v>
      </c>
      <c r="AV227" s="13" t="s">
        <v>116</v>
      </c>
      <c r="AW227" s="13" t="s">
        <v>24</v>
      </c>
      <c r="AX227" s="13" t="s">
        <v>73</v>
      </c>
      <c r="AY227" s="154" t="s">
        <v>110</v>
      </c>
    </row>
    <row r="228" spans="1:65" s="1" customFormat="1" ht="16.5" customHeight="1">
      <c r="A228" s="26"/>
      <c r="B228" s="134"/>
      <c r="C228" s="164" t="s">
        <v>211</v>
      </c>
      <c r="D228" s="164" t="s">
        <v>113</v>
      </c>
      <c r="E228" s="165" t="s">
        <v>293</v>
      </c>
      <c r="F228" s="166" t="s">
        <v>294</v>
      </c>
      <c r="G228" s="167" t="s">
        <v>135</v>
      </c>
      <c r="H228" s="168">
        <v>47.36</v>
      </c>
      <c r="I228" s="169">
        <v>0</v>
      </c>
      <c r="J228" s="169">
        <f>ROUND(I228*H228,2)</f>
        <v>0</v>
      </c>
      <c r="K228" s="135"/>
      <c r="L228" s="27"/>
      <c r="M228" s="136" t="s">
        <v>1</v>
      </c>
      <c r="N228" s="137" t="s">
        <v>32</v>
      </c>
      <c r="O228" s="138">
        <v>0</v>
      </c>
      <c r="P228" s="138">
        <f>O228*H228</f>
        <v>0</v>
      </c>
      <c r="Q228" s="138">
        <v>1.04</v>
      </c>
      <c r="R228" s="138">
        <f>Q228*H228</f>
        <v>49.254400000000004</v>
      </c>
      <c r="S228" s="138">
        <v>0</v>
      </c>
      <c r="T228" s="139">
        <f>S228*H228</f>
        <v>0</v>
      </c>
      <c r="U228" s="26"/>
      <c r="V228" s="175"/>
      <c r="W228" s="172"/>
      <c r="X228" s="26"/>
      <c r="Y228" s="26"/>
      <c r="Z228" s="26"/>
      <c r="AA228" s="26"/>
      <c r="AB228" s="26"/>
      <c r="AC228" s="26"/>
      <c r="AD228" s="26"/>
      <c r="AE228" s="26"/>
      <c r="AR228" s="140" t="s">
        <v>116</v>
      </c>
      <c r="AT228" s="140" t="s">
        <v>113</v>
      </c>
      <c r="AU228" s="140" t="s">
        <v>75</v>
      </c>
      <c r="AY228" s="15" t="s">
        <v>110</v>
      </c>
      <c r="BE228" s="141">
        <f>IF(N228="základní",J228,0)</f>
        <v>0</v>
      </c>
      <c r="BF228" s="141">
        <f>IF(N228="snížená",J228,0)</f>
        <v>0</v>
      </c>
      <c r="BG228" s="141">
        <f>IF(N228="zákl. přenesená",J228,0)</f>
        <v>0</v>
      </c>
      <c r="BH228" s="141">
        <f>IF(N228="sníž. přenesená",J228,0)</f>
        <v>0</v>
      </c>
      <c r="BI228" s="141">
        <f>IF(N228="nulová",J228,0)</f>
        <v>0</v>
      </c>
      <c r="BJ228" s="15" t="s">
        <v>73</v>
      </c>
      <c r="BK228" s="141">
        <f>ROUND(I228*H228,2)</f>
        <v>0</v>
      </c>
      <c r="BL228" s="15" t="s">
        <v>116</v>
      </c>
      <c r="BM228" s="140" t="s">
        <v>295</v>
      </c>
    </row>
    <row r="229" spans="1:47" s="1" customFormat="1" ht="11.25">
      <c r="A229" s="26"/>
      <c r="B229" s="27"/>
      <c r="C229" s="26"/>
      <c r="D229" s="142" t="s">
        <v>117</v>
      </c>
      <c r="E229" s="26"/>
      <c r="F229" s="143" t="s">
        <v>294</v>
      </c>
      <c r="G229" s="26"/>
      <c r="H229" s="26"/>
      <c r="I229" s="26"/>
      <c r="J229" s="26"/>
      <c r="K229" s="26"/>
      <c r="L229" s="27"/>
      <c r="M229" s="144"/>
      <c r="N229" s="145"/>
      <c r="O229" s="52"/>
      <c r="P229" s="52"/>
      <c r="Q229" s="52"/>
      <c r="R229" s="52"/>
      <c r="S229" s="52"/>
      <c r="T229" s="53"/>
      <c r="U229" s="26"/>
      <c r="V229" s="176"/>
      <c r="W229" s="26"/>
      <c r="X229" s="26"/>
      <c r="Y229" s="26"/>
      <c r="Z229" s="26"/>
      <c r="AA229" s="26"/>
      <c r="AB229" s="26"/>
      <c r="AC229" s="26"/>
      <c r="AD229" s="26"/>
      <c r="AE229" s="26"/>
      <c r="AT229" s="15" t="s">
        <v>117</v>
      </c>
      <c r="AU229" s="15" t="s">
        <v>75</v>
      </c>
    </row>
    <row r="230" spans="1:65" s="1" customFormat="1" ht="16.5" customHeight="1">
      <c r="A230" s="26"/>
      <c r="B230" s="134"/>
      <c r="C230" s="164" t="s">
        <v>296</v>
      </c>
      <c r="D230" s="164" t="s">
        <v>113</v>
      </c>
      <c r="E230" s="165" t="s">
        <v>297</v>
      </c>
      <c r="F230" s="166" t="s">
        <v>298</v>
      </c>
      <c r="G230" s="167" t="s">
        <v>115</v>
      </c>
      <c r="H230" s="168">
        <v>651.86</v>
      </c>
      <c r="I230" s="169">
        <v>0</v>
      </c>
      <c r="J230" s="169">
        <f>ROUND(I230*H230,2)</f>
        <v>0</v>
      </c>
      <c r="K230" s="135"/>
      <c r="L230" s="27"/>
      <c r="M230" s="136" t="s">
        <v>1</v>
      </c>
      <c r="N230" s="137" t="s">
        <v>32</v>
      </c>
      <c r="O230" s="138">
        <v>0</v>
      </c>
      <c r="P230" s="138">
        <f>O230*H230</f>
        <v>0</v>
      </c>
      <c r="Q230" s="138">
        <v>28.47938</v>
      </c>
      <c r="R230" s="138">
        <f>Q230*H230</f>
        <v>18564.5686468</v>
      </c>
      <c r="S230" s="138">
        <v>0</v>
      </c>
      <c r="T230" s="139">
        <f>S230*H230</f>
        <v>0</v>
      </c>
      <c r="U230" s="26"/>
      <c r="V230" s="175"/>
      <c r="W230" s="172"/>
      <c r="X230" s="26"/>
      <c r="Y230" s="26"/>
      <c r="Z230" s="26"/>
      <c r="AA230" s="26"/>
      <c r="AB230" s="26"/>
      <c r="AC230" s="26"/>
      <c r="AD230" s="26"/>
      <c r="AE230" s="26"/>
      <c r="AR230" s="140" t="s">
        <v>116</v>
      </c>
      <c r="AT230" s="140" t="s">
        <v>113</v>
      </c>
      <c r="AU230" s="140" t="s">
        <v>75</v>
      </c>
      <c r="AY230" s="15" t="s">
        <v>110</v>
      </c>
      <c r="BE230" s="141">
        <f>IF(N230="základní",J230,0)</f>
        <v>0</v>
      </c>
      <c r="BF230" s="141">
        <f>IF(N230="snížená",J230,0)</f>
        <v>0</v>
      </c>
      <c r="BG230" s="141">
        <f>IF(N230="zákl. přenesená",J230,0)</f>
        <v>0</v>
      </c>
      <c r="BH230" s="141">
        <f>IF(N230="sníž. přenesená",J230,0)</f>
        <v>0</v>
      </c>
      <c r="BI230" s="141">
        <f>IF(N230="nulová",J230,0)</f>
        <v>0</v>
      </c>
      <c r="BJ230" s="15" t="s">
        <v>73</v>
      </c>
      <c r="BK230" s="141">
        <f>ROUND(I230*H230,2)</f>
        <v>0</v>
      </c>
      <c r="BL230" s="15" t="s">
        <v>116</v>
      </c>
      <c r="BM230" s="140" t="s">
        <v>299</v>
      </c>
    </row>
    <row r="231" spans="1:47" s="1" customFormat="1" ht="11.25">
      <c r="A231" s="26"/>
      <c r="B231" s="27"/>
      <c r="C231" s="26"/>
      <c r="D231" s="142" t="s">
        <v>117</v>
      </c>
      <c r="E231" s="26"/>
      <c r="F231" s="143" t="s">
        <v>298</v>
      </c>
      <c r="G231" s="26"/>
      <c r="H231" s="26"/>
      <c r="I231" s="26"/>
      <c r="J231" s="26"/>
      <c r="K231" s="26"/>
      <c r="L231" s="27"/>
      <c r="M231" s="144"/>
      <c r="N231" s="145"/>
      <c r="O231" s="52"/>
      <c r="P231" s="52"/>
      <c r="Q231" s="52"/>
      <c r="R231" s="52"/>
      <c r="S231" s="52"/>
      <c r="T231" s="53"/>
      <c r="U231" s="26"/>
      <c r="V231" s="176"/>
      <c r="W231" s="26"/>
      <c r="X231" s="26"/>
      <c r="Y231" s="26"/>
      <c r="Z231" s="26"/>
      <c r="AA231" s="26"/>
      <c r="AB231" s="26"/>
      <c r="AC231" s="26"/>
      <c r="AD231" s="26"/>
      <c r="AE231" s="26"/>
      <c r="AT231" s="15" t="s">
        <v>117</v>
      </c>
      <c r="AU231" s="15" t="s">
        <v>75</v>
      </c>
    </row>
    <row r="232" spans="1:65" s="1" customFormat="1" ht="16.5" customHeight="1">
      <c r="A232" s="26"/>
      <c r="B232" s="134"/>
      <c r="C232" s="164" t="s">
        <v>215</v>
      </c>
      <c r="D232" s="164" t="s">
        <v>113</v>
      </c>
      <c r="E232" s="165" t="s">
        <v>300</v>
      </c>
      <c r="F232" s="166" t="s">
        <v>301</v>
      </c>
      <c r="G232" s="167" t="s">
        <v>135</v>
      </c>
      <c r="H232" s="168">
        <v>47.36</v>
      </c>
      <c r="I232" s="169">
        <v>0</v>
      </c>
      <c r="J232" s="169">
        <f>ROUND(I232*H232,2)</f>
        <v>0</v>
      </c>
      <c r="K232" s="135"/>
      <c r="L232" s="27"/>
      <c r="M232" s="136" t="s">
        <v>1</v>
      </c>
      <c r="N232" s="137" t="s">
        <v>32</v>
      </c>
      <c r="O232" s="138">
        <v>0</v>
      </c>
      <c r="P232" s="138">
        <f>O232*H232</f>
        <v>0</v>
      </c>
      <c r="Q232" s="138">
        <v>1.37132</v>
      </c>
      <c r="R232" s="138">
        <f>Q232*H232</f>
        <v>64.94571520000001</v>
      </c>
      <c r="S232" s="138">
        <v>0</v>
      </c>
      <c r="T232" s="139">
        <f>S232*H232</f>
        <v>0</v>
      </c>
      <c r="U232" s="26"/>
      <c r="V232" s="175"/>
      <c r="W232" s="172"/>
      <c r="X232" s="26"/>
      <c r="Y232" s="26"/>
      <c r="Z232" s="26"/>
      <c r="AA232" s="26"/>
      <c r="AB232" s="26"/>
      <c r="AC232" s="26"/>
      <c r="AD232" s="26"/>
      <c r="AE232" s="26"/>
      <c r="AR232" s="140" t="s">
        <v>116</v>
      </c>
      <c r="AT232" s="140" t="s">
        <v>113</v>
      </c>
      <c r="AU232" s="140" t="s">
        <v>75</v>
      </c>
      <c r="AY232" s="15" t="s">
        <v>110</v>
      </c>
      <c r="BE232" s="141">
        <f>IF(N232="základní",J232,0)</f>
        <v>0</v>
      </c>
      <c r="BF232" s="141">
        <f>IF(N232="snížená",J232,0)</f>
        <v>0</v>
      </c>
      <c r="BG232" s="141">
        <f>IF(N232="zákl. přenesená",J232,0)</f>
        <v>0</v>
      </c>
      <c r="BH232" s="141">
        <f>IF(N232="sníž. přenesená",J232,0)</f>
        <v>0</v>
      </c>
      <c r="BI232" s="141">
        <f>IF(N232="nulová",J232,0)</f>
        <v>0</v>
      </c>
      <c r="BJ232" s="15" t="s">
        <v>73</v>
      </c>
      <c r="BK232" s="141">
        <f>ROUND(I232*H232,2)</f>
        <v>0</v>
      </c>
      <c r="BL232" s="15" t="s">
        <v>116</v>
      </c>
      <c r="BM232" s="140" t="s">
        <v>302</v>
      </c>
    </row>
    <row r="233" spans="1:47" s="1" customFormat="1" ht="11.25">
      <c r="A233" s="26"/>
      <c r="B233" s="27"/>
      <c r="C233" s="26"/>
      <c r="D233" s="142" t="s">
        <v>117</v>
      </c>
      <c r="E233" s="26"/>
      <c r="F233" s="143" t="s">
        <v>301</v>
      </c>
      <c r="G233" s="26"/>
      <c r="H233" s="26"/>
      <c r="I233" s="26"/>
      <c r="J233" s="26"/>
      <c r="K233" s="26"/>
      <c r="L233" s="27"/>
      <c r="M233" s="144"/>
      <c r="N233" s="145"/>
      <c r="O233" s="52"/>
      <c r="P233" s="52"/>
      <c r="Q233" s="52"/>
      <c r="R233" s="52"/>
      <c r="S233" s="52"/>
      <c r="T233" s="53"/>
      <c r="U233" s="26"/>
      <c r="V233" s="176"/>
      <c r="W233" s="26"/>
      <c r="X233" s="26"/>
      <c r="Y233" s="26"/>
      <c r="Z233" s="26"/>
      <c r="AA233" s="26"/>
      <c r="AB233" s="26"/>
      <c r="AC233" s="26"/>
      <c r="AD233" s="26"/>
      <c r="AE233" s="26"/>
      <c r="AT233" s="15" t="s">
        <v>117</v>
      </c>
      <c r="AU233" s="15" t="s">
        <v>75</v>
      </c>
    </row>
    <row r="234" spans="1:65" s="1" customFormat="1" ht="16.5" customHeight="1">
      <c r="A234" s="26"/>
      <c r="B234" s="134"/>
      <c r="C234" s="164" t="s">
        <v>303</v>
      </c>
      <c r="D234" s="164" t="s">
        <v>113</v>
      </c>
      <c r="E234" s="165" t="s">
        <v>304</v>
      </c>
      <c r="F234" s="166" t="s">
        <v>305</v>
      </c>
      <c r="G234" s="167" t="s">
        <v>115</v>
      </c>
      <c r="H234" s="168">
        <v>717.046</v>
      </c>
      <c r="I234" s="169">
        <v>0</v>
      </c>
      <c r="J234" s="169">
        <f>ROUND(I234*H234,2)</f>
        <v>0</v>
      </c>
      <c r="K234" s="135"/>
      <c r="L234" s="27"/>
      <c r="M234" s="136" t="s">
        <v>1</v>
      </c>
      <c r="N234" s="137" t="s">
        <v>32</v>
      </c>
      <c r="O234" s="138">
        <v>0</v>
      </c>
      <c r="P234" s="138">
        <f>O234*H234</f>
        <v>0</v>
      </c>
      <c r="Q234" s="138">
        <v>0.07854</v>
      </c>
      <c r="R234" s="138">
        <f>Q234*H234</f>
        <v>56.316792840000005</v>
      </c>
      <c r="S234" s="138">
        <v>0</v>
      </c>
      <c r="T234" s="139">
        <f>S234*H234</f>
        <v>0</v>
      </c>
      <c r="U234" s="26"/>
      <c r="V234" s="175"/>
      <c r="W234" s="172"/>
      <c r="X234" s="26"/>
      <c r="Y234" s="26"/>
      <c r="Z234" s="26"/>
      <c r="AA234" s="26"/>
      <c r="AB234" s="26"/>
      <c r="AC234" s="26"/>
      <c r="AD234" s="26"/>
      <c r="AE234" s="26"/>
      <c r="AR234" s="140" t="s">
        <v>116</v>
      </c>
      <c r="AT234" s="140" t="s">
        <v>113</v>
      </c>
      <c r="AU234" s="140" t="s">
        <v>75</v>
      </c>
      <c r="AY234" s="15" t="s">
        <v>110</v>
      </c>
      <c r="BE234" s="141">
        <f>IF(N234="základní",J234,0)</f>
        <v>0</v>
      </c>
      <c r="BF234" s="141">
        <f>IF(N234="snížená",J234,0)</f>
        <v>0</v>
      </c>
      <c r="BG234" s="141">
        <f>IF(N234="zákl. přenesená",J234,0)</f>
        <v>0</v>
      </c>
      <c r="BH234" s="141">
        <f>IF(N234="sníž. přenesená",J234,0)</f>
        <v>0</v>
      </c>
      <c r="BI234" s="141">
        <f>IF(N234="nulová",J234,0)</f>
        <v>0</v>
      </c>
      <c r="BJ234" s="15" t="s">
        <v>73</v>
      </c>
      <c r="BK234" s="141">
        <f>ROUND(I234*H234,2)</f>
        <v>0</v>
      </c>
      <c r="BL234" s="15" t="s">
        <v>116</v>
      </c>
      <c r="BM234" s="140" t="s">
        <v>306</v>
      </c>
    </row>
    <row r="235" spans="1:47" s="1" customFormat="1" ht="11.25">
      <c r="A235" s="26"/>
      <c r="B235" s="27"/>
      <c r="C235" s="26"/>
      <c r="D235" s="142" t="s">
        <v>117</v>
      </c>
      <c r="E235" s="26"/>
      <c r="F235" s="143" t="s">
        <v>305</v>
      </c>
      <c r="G235" s="26"/>
      <c r="H235" s="26"/>
      <c r="I235" s="26"/>
      <c r="J235" s="26"/>
      <c r="K235" s="26"/>
      <c r="L235" s="27"/>
      <c r="M235" s="144"/>
      <c r="N235" s="145"/>
      <c r="O235" s="52"/>
      <c r="P235" s="52"/>
      <c r="Q235" s="52"/>
      <c r="R235" s="52"/>
      <c r="S235" s="52"/>
      <c r="T235" s="53"/>
      <c r="U235" s="26"/>
      <c r="V235" s="176"/>
      <c r="W235" s="26"/>
      <c r="X235" s="26"/>
      <c r="Y235" s="26"/>
      <c r="Z235" s="26"/>
      <c r="AA235" s="26"/>
      <c r="AB235" s="26"/>
      <c r="AC235" s="26"/>
      <c r="AD235" s="26"/>
      <c r="AE235" s="26"/>
      <c r="AT235" s="15" t="s">
        <v>117</v>
      </c>
      <c r="AU235" s="15" t="s">
        <v>75</v>
      </c>
    </row>
    <row r="236" spans="1:65" s="1" customFormat="1" ht="16.5" customHeight="1">
      <c r="A236" s="26"/>
      <c r="B236" s="134"/>
      <c r="C236" s="164" t="s">
        <v>219</v>
      </c>
      <c r="D236" s="164" t="s">
        <v>113</v>
      </c>
      <c r="E236" s="165" t="s">
        <v>307</v>
      </c>
      <c r="F236" s="166" t="s">
        <v>308</v>
      </c>
      <c r="G236" s="167" t="s">
        <v>135</v>
      </c>
      <c r="H236" s="168">
        <v>72.7</v>
      </c>
      <c r="I236" s="169">
        <v>0</v>
      </c>
      <c r="J236" s="169">
        <f>ROUND(I236*H236,2)</f>
        <v>0</v>
      </c>
      <c r="K236" s="135"/>
      <c r="L236" s="27"/>
      <c r="M236" s="136" t="s">
        <v>1</v>
      </c>
      <c r="N236" s="137" t="s">
        <v>32</v>
      </c>
      <c r="O236" s="138">
        <v>0</v>
      </c>
      <c r="P236" s="138">
        <f>O236*H236</f>
        <v>0</v>
      </c>
      <c r="Q236" s="138">
        <v>0.0216</v>
      </c>
      <c r="R236" s="138">
        <f>Q236*H236</f>
        <v>1.5703200000000002</v>
      </c>
      <c r="S236" s="138">
        <v>0</v>
      </c>
      <c r="T236" s="139">
        <f>S236*H236</f>
        <v>0</v>
      </c>
      <c r="U236" s="26"/>
      <c r="V236" s="175"/>
      <c r="W236" s="172"/>
      <c r="X236" s="26"/>
      <c r="Y236" s="26"/>
      <c r="Z236" s="26"/>
      <c r="AA236" s="26"/>
      <c r="AB236" s="26"/>
      <c r="AC236" s="26"/>
      <c r="AD236" s="26"/>
      <c r="AE236" s="26"/>
      <c r="AR236" s="140" t="s">
        <v>116</v>
      </c>
      <c r="AT236" s="140" t="s">
        <v>113</v>
      </c>
      <c r="AU236" s="140" t="s">
        <v>75</v>
      </c>
      <c r="AY236" s="15" t="s">
        <v>110</v>
      </c>
      <c r="BE236" s="141">
        <f>IF(N236="základní",J236,0)</f>
        <v>0</v>
      </c>
      <c r="BF236" s="141">
        <f>IF(N236="snížená",J236,0)</f>
        <v>0</v>
      </c>
      <c r="BG236" s="141">
        <f>IF(N236="zákl. přenesená",J236,0)</f>
        <v>0</v>
      </c>
      <c r="BH236" s="141">
        <f>IF(N236="sníž. přenesená",J236,0)</f>
        <v>0</v>
      </c>
      <c r="BI236" s="141">
        <f>IF(N236="nulová",J236,0)</f>
        <v>0</v>
      </c>
      <c r="BJ236" s="15" t="s">
        <v>73</v>
      </c>
      <c r="BK236" s="141">
        <f>ROUND(I236*H236,2)</f>
        <v>0</v>
      </c>
      <c r="BL236" s="15" t="s">
        <v>116</v>
      </c>
      <c r="BM236" s="140" t="s">
        <v>309</v>
      </c>
    </row>
    <row r="237" spans="1:47" s="1" customFormat="1" ht="11.25">
      <c r="A237" s="26"/>
      <c r="B237" s="27"/>
      <c r="C237" s="26"/>
      <c r="D237" s="142" t="s">
        <v>117</v>
      </c>
      <c r="E237" s="26"/>
      <c r="F237" s="143" t="s">
        <v>308</v>
      </c>
      <c r="G237" s="26"/>
      <c r="H237" s="26"/>
      <c r="I237" s="26"/>
      <c r="J237" s="26"/>
      <c r="K237" s="26"/>
      <c r="L237" s="27"/>
      <c r="M237" s="144"/>
      <c r="N237" s="145"/>
      <c r="O237" s="52"/>
      <c r="P237" s="52"/>
      <c r="Q237" s="52"/>
      <c r="R237" s="52"/>
      <c r="S237" s="52"/>
      <c r="T237" s="53"/>
      <c r="U237" s="26"/>
      <c r="V237" s="176"/>
      <c r="W237" s="26"/>
      <c r="X237" s="26"/>
      <c r="Y237" s="26"/>
      <c r="Z237" s="26"/>
      <c r="AA237" s="26"/>
      <c r="AB237" s="26"/>
      <c r="AC237" s="26"/>
      <c r="AD237" s="26"/>
      <c r="AE237" s="26"/>
      <c r="AT237" s="15" t="s">
        <v>117</v>
      </c>
      <c r="AU237" s="15" t="s">
        <v>75</v>
      </c>
    </row>
    <row r="238" spans="2:51" s="12" customFormat="1" ht="11.25">
      <c r="B238" s="146"/>
      <c r="D238" s="142" t="s">
        <v>142</v>
      </c>
      <c r="E238" s="147" t="s">
        <v>1</v>
      </c>
      <c r="F238" s="148" t="s">
        <v>385</v>
      </c>
      <c r="H238" s="149">
        <v>72.69999999999999</v>
      </c>
      <c r="L238" s="146"/>
      <c r="M238" s="150"/>
      <c r="N238" s="151"/>
      <c r="O238" s="151"/>
      <c r="P238" s="151"/>
      <c r="Q238" s="151"/>
      <c r="R238" s="151"/>
      <c r="S238" s="151"/>
      <c r="T238" s="152"/>
      <c r="V238" s="178"/>
      <c r="AT238" s="147" t="s">
        <v>142</v>
      </c>
      <c r="AU238" s="147" t="s">
        <v>75</v>
      </c>
      <c r="AV238" s="12" t="s">
        <v>75</v>
      </c>
      <c r="AW238" s="12" t="s">
        <v>24</v>
      </c>
      <c r="AX238" s="12" t="s">
        <v>67</v>
      </c>
      <c r="AY238" s="147" t="s">
        <v>110</v>
      </c>
    </row>
    <row r="239" spans="2:51" s="13" customFormat="1" ht="11.25">
      <c r="B239" s="153"/>
      <c r="D239" s="142" t="s">
        <v>142</v>
      </c>
      <c r="E239" s="154" t="s">
        <v>1</v>
      </c>
      <c r="F239" s="155" t="s">
        <v>144</v>
      </c>
      <c r="H239" s="156">
        <v>72.69999999999999</v>
      </c>
      <c r="L239" s="153"/>
      <c r="M239" s="157"/>
      <c r="N239" s="158"/>
      <c r="O239" s="158"/>
      <c r="P239" s="158"/>
      <c r="Q239" s="158"/>
      <c r="R239" s="158"/>
      <c r="S239" s="158"/>
      <c r="T239" s="159"/>
      <c r="V239" s="179"/>
      <c r="AT239" s="154" t="s">
        <v>142</v>
      </c>
      <c r="AU239" s="154" t="s">
        <v>75</v>
      </c>
      <c r="AV239" s="13" t="s">
        <v>116</v>
      </c>
      <c r="AW239" s="13" t="s">
        <v>24</v>
      </c>
      <c r="AX239" s="13" t="s">
        <v>73</v>
      </c>
      <c r="AY239" s="154" t="s">
        <v>110</v>
      </c>
    </row>
    <row r="240" spans="1:65" s="1" customFormat="1" ht="16.5" customHeight="1">
      <c r="A240" s="26"/>
      <c r="B240" s="134"/>
      <c r="C240" s="164" t="s">
        <v>310</v>
      </c>
      <c r="D240" s="164" t="s">
        <v>113</v>
      </c>
      <c r="E240" s="165" t="s">
        <v>311</v>
      </c>
      <c r="F240" s="166" t="s">
        <v>312</v>
      </c>
      <c r="G240" s="167" t="s">
        <v>129</v>
      </c>
      <c r="H240" s="168">
        <v>46.31</v>
      </c>
      <c r="I240" s="169">
        <v>0</v>
      </c>
      <c r="J240" s="169">
        <f>ROUND(I240*H240,2)</f>
        <v>0</v>
      </c>
      <c r="K240" s="135"/>
      <c r="L240" s="27"/>
      <c r="M240" s="136" t="s">
        <v>1</v>
      </c>
      <c r="N240" s="137" t="s">
        <v>32</v>
      </c>
      <c r="O240" s="138">
        <v>0</v>
      </c>
      <c r="P240" s="138">
        <f>O240*H240</f>
        <v>0</v>
      </c>
      <c r="Q240" s="138">
        <v>0.01084</v>
      </c>
      <c r="R240" s="138">
        <f>Q240*H240</f>
        <v>0.5020004</v>
      </c>
      <c r="S240" s="138">
        <v>0</v>
      </c>
      <c r="T240" s="139">
        <f>S240*H240</f>
        <v>0</v>
      </c>
      <c r="U240" s="26"/>
      <c r="V240" s="175"/>
      <c r="W240" s="172"/>
      <c r="X240" s="26"/>
      <c r="Y240" s="26"/>
      <c r="Z240" s="26"/>
      <c r="AA240" s="26"/>
      <c r="AB240" s="26"/>
      <c r="AC240" s="26"/>
      <c r="AD240" s="26"/>
      <c r="AE240" s="26"/>
      <c r="AR240" s="140" t="s">
        <v>116</v>
      </c>
      <c r="AT240" s="140" t="s">
        <v>113</v>
      </c>
      <c r="AU240" s="140" t="s">
        <v>75</v>
      </c>
      <c r="AY240" s="15" t="s">
        <v>110</v>
      </c>
      <c r="BE240" s="141">
        <f>IF(N240="základní",J240,0)</f>
        <v>0</v>
      </c>
      <c r="BF240" s="141">
        <f>IF(N240="snížená",J240,0)</f>
        <v>0</v>
      </c>
      <c r="BG240" s="141">
        <f>IF(N240="zákl. přenesená",J240,0)</f>
        <v>0</v>
      </c>
      <c r="BH240" s="141">
        <f>IF(N240="sníž. přenesená",J240,0)</f>
        <v>0</v>
      </c>
      <c r="BI240" s="141">
        <f>IF(N240="nulová",J240,0)</f>
        <v>0</v>
      </c>
      <c r="BJ240" s="15" t="s">
        <v>73</v>
      </c>
      <c r="BK240" s="141">
        <f>ROUND(I240*H240,2)</f>
        <v>0</v>
      </c>
      <c r="BL240" s="15" t="s">
        <v>116</v>
      </c>
      <c r="BM240" s="140" t="s">
        <v>313</v>
      </c>
    </row>
    <row r="241" spans="1:47" s="1" customFormat="1" ht="11.25">
      <c r="A241" s="26"/>
      <c r="B241" s="27"/>
      <c r="C241" s="26"/>
      <c r="D241" s="142" t="s">
        <v>117</v>
      </c>
      <c r="E241" s="26"/>
      <c r="F241" s="143" t="s">
        <v>312</v>
      </c>
      <c r="G241" s="26"/>
      <c r="H241" s="26"/>
      <c r="I241" s="26"/>
      <c r="J241" s="26"/>
      <c r="K241" s="26"/>
      <c r="L241" s="27"/>
      <c r="M241" s="144"/>
      <c r="N241" s="145"/>
      <c r="O241" s="52"/>
      <c r="P241" s="52"/>
      <c r="Q241" s="52"/>
      <c r="R241" s="52"/>
      <c r="S241" s="52"/>
      <c r="T241" s="53"/>
      <c r="U241" s="26"/>
      <c r="V241" s="176"/>
      <c r="W241" s="26"/>
      <c r="X241" s="26"/>
      <c r="Y241" s="26"/>
      <c r="Z241" s="26"/>
      <c r="AA241" s="26"/>
      <c r="AB241" s="26"/>
      <c r="AC241" s="26"/>
      <c r="AD241" s="26"/>
      <c r="AE241" s="26"/>
      <c r="AT241" s="15" t="s">
        <v>117</v>
      </c>
      <c r="AU241" s="15" t="s">
        <v>75</v>
      </c>
    </row>
    <row r="242" spans="2:63" s="11" customFormat="1" ht="22.5" customHeight="1">
      <c r="B242" s="122"/>
      <c r="D242" s="123" t="s">
        <v>66</v>
      </c>
      <c r="E242" s="132" t="s">
        <v>314</v>
      </c>
      <c r="F242" s="132" t="s">
        <v>315</v>
      </c>
      <c r="J242" s="133">
        <f>BK242</f>
        <v>0</v>
      </c>
      <c r="L242" s="122"/>
      <c r="M242" s="126"/>
      <c r="N242" s="127"/>
      <c r="O242" s="127"/>
      <c r="P242" s="128">
        <f>SUM(P243:P246)</f>
        <v>0</v>
      </c>
      <c r="Q242" s="127"/>
      <c r="R242" s="128">
        <f>SUM(R243:R246)</f>
        <v>1.6</v>
      </c>
      <c r="S242" s="127"/>
      <c r="T242" s="129">
        <f>SUM(T243:T246)</f>
        <v>0</v>
      </c>
      <c r="V242" s="177"/>
      <c r="AR242" s="123" t="s">
        <v>73</v>
      </c>
      <c r="AT242" s="130" t="s">
        <v>66</v>
      </c>
      <c r="AU242" s="130" t="s">
        <v>73</v>
      </c>
      <c r="AY242" s="123" t="s">
        <v>110</v>
      </c>
      <c r="BK242" s="131">
        <f>SUM(BK243:BK246)</f>
        <v>0</v>
      </c>
    </row>
    <row r="243" spans="1:65" s="1" customFormat="1" ht="16.5" customHeight="1">
      <c r="A243" s="26"/>
      <c r="B243" s="134"/>
      <c r="C243" s="164" t="s">
        <v>225</v>
      </c>
      <c r="D243" s="164" t="s">
        <v>113</v>
      </c>
      <c r="E243" s="165" t="s">
        <v>316</v>
      </c>
      <c r="F243" s="166" t="s">
        <v>317</v>
      </c>
      <c r="G243" s="167" t="s">
        <v>318</v>
      </c>
      <c r="H243" s="168">
        <v>40</v>
      </c>
      <c r="I243" s="169">
        <v>0</v>
      </c>
      <c r="J243" s="169">
        <f>ROUND(I243*H243,2)</f>
        <v>0</v>
      </c>
      <c r="K243" s="135"/>
      <c r="L243" s="27"/>
      <c r="M243" s="136" t="s">
        <v>1</v>
      </c>
      <c r="N243" s="137" t="s">
        <v>32</v>
      </c>
      <c r="O243" s="138">
        <v>0</v>
      </c>
      <c r="P243" s="138">
        <f>O243*H243</f>
        <v>0</v>
      </c>
      <c r="Q243" s="138">
        <v>0.04</v>
      </c>
      <c r="R243" s="138">
        <f>Q243*H243</f>
        <v>1.6</v>
      </c>
      <c r="S243" s="138">
        <v>0</v>
      </c>
      <c r="T243" s="139">
        <f>S243*H243</f>
        <v>0</v>
      </c>
      <c r="U243" s="26"/>
      <c r="V243" s="175"/>
      <c r="W243" s="172"/>
      <c r="X243" s="26"/>
      <c r="Y243" s="26"/>
      <c r="Z243" s="26"/>
      <c r="AA243" s="26"/>
      <c r="AB243" s="26"/>
      <c r="AC243" s="26"/>
      <c r="AD243" s="26"/>
      <c r="AE243" s="26"/>
      <c r="AR243" s="140" t="s">
        <v>116</v>
      </c>
      <c r="AT243" s="140" t="s">
        <v>113</v>
      </c>
      <c r="AU243" s="140" t="s">
        <v>75</v>
      </c>
      <c r="AY243" s="15" t="s">
        <v>110</v>
      </c>
      <c r="BE243" s="141">
        <f>IF(N243="základní",J243,0)</f>
        <v>0</v>
      </c>
      <c r="BF243" s="141">
        <f>IF(N243="snížená",J243,0)</f>
        <v>0</v>
      </c>
      <c r="BG243" s="141">
        <f>IF(N243="zákl. přenesená",J243,0)</f>
        <v>0</v>
      </c>
      <c r="BH243" s="141">
        <f>IF(N243="sníž. přenesená",J243,0)</f>
        <v>0</v>
      </c>
      <c r="BI243" s="141">
        <f>IF(N243="nulová",J243,0)</f>
        <v>0</v>
      </c>
      <c r="BJ243" s="15" t="s">
        <v>73</v>
      </c>
      <c r="BK243" s="141">
        <f>ROUND(I243*H243,2)</f>
        <v>0</v>
      </c>
      <c r="BL243" s="15" t="s">
        <v>116</v>
      </c>
      <c r="BM243" s="140" t="s">
        <v>319</v>
      </c>
    </row>
    <row r="244" spans="1:47" s="1" customFormat="1" ht="11.25">
      <c r="A244" s="26"/>
      <c r="B244" s="27"/>
      <c r="C244" s="26"/>
      <c r="D244" s="142" t="s">
        <v>117</v>
      </c>
      <c r="E244" s="26"/>
      <c r="F244" s="143" t="s">
        <v>317</v>
      </c>
      <c r="G244" s="26"/>
      <c r="H244" s="26"/>
      <c r="I244" s="26"/>
      <c r="J244" s="26"/>
      <c r="K244" s="26"/>
      <c r="L244" s="27"/>
      <c r="M244" s="144"/>
      <c r="N244" s="145"/>
      <c r="O244" s="52"/>
      <c r="P244" s="52"/>
      <c r="Q244" s="52"/>
      <c r="R244" s="52"/>
      <c r="S244" s="52"/>
      <c r="T244" s="53"/>
      <c r="U244" s="26"/>
      <c r="V244" s="176"/>
      <c r="W244" s="26"/>
      <c r="X244" s="26"/>
      <c r="Y244" s="26"/>
      <c r="Z244" s="26"/>
      <c r="AA244" s="26"/>
      <c r="AB244" s="26"/>
      <c r="AC244" s="26"/>
      <c r="AD244" s="26"/>
      <c r="AE244" s="26"/>
      <c r="AT244" s="15" t="s">
        <v>117</v>
      </c>
      <c r="AU244" s="15" t="s">
        <v>75</v>
      </c>
    </row>
    <row r="245" spans="1:65" s="1" customFormat="1" ht="21.75" customHeight="1">
      <c r="A245" s="26"/>
      <c r="B245" s="134"/>
      <c r="C245" s="164" t="s">
        <v>320</v>
      </c>
      <c r="D245" s="164" t="s">
        <v>113</v>
      </c>
      <c r="E245" s="165" t="s">
        <v>321</v>
      </c>
      <c r="F245" s="166" t="s">
        <v>322</v>
      </c>
      <c r="G245" s="167" t="s">
        <v>129</v>
      </c>
      <c r="H245" s="168">
        <v>0.04</v>
      </c>
      <c r="I245" s="169">
        <v>0</v>
      </c>
      <c r="J245" s="169">
        <f>ROUND(I245*H245,2)</f>
        <v>0</v>
      </c>
      <c r="K245" s="135"/>
      <c r="L245" s="27"/>
      <c r="M245" s="136" t="s">
        <v>1</v>
      </c>
      <c r="N245" s="137" t="s">
        <v>32</v>
      </c>
      <c r="O245" s="138">
        <v>0</v>
      </c>
      <c r="P245" s="138">
        <f>O245*H245</f>
        <v>0</v>
      </c>
      <c r="Q245" s="138">
        <v>0</v>
      </c>
      <c r="R245" s="138">
        <f>Q245*H245</f>
        <v>0</v>
      </c>
      <c r="S245" s="138">
        <v>0</v>
      </c>
      <c r="T245" s="139">
        <f>S245*H245</f>
        <v>0</v>
      </c>
      <c r="U245" s="26"/>
      <c r="V245" s="175"/>
      <c r="W245" s="172"/>
      <c r="X245" s="26"/>
      <c r="Y245" s="26"/>
      <c r="Z245" s="26"/>
      <c r="AA245" s="26"/>
      <c r="AB245" s="26"/>
      <c r="AC245" s="26"/>
      <c r="AD245" s="26"/>
      <c r="AE245" s="26"/>
      <c r="AR245" s="140" t="s">
        <v>116</v>
      </c>
      <c r="AT245" s="140" t="s">
        <v>113</v>
      </c>
      <c r="AU245" s="140" t="s">
        <v>75</v>
      </c>
      <c r="AY245" s="15" t="s">
        <v>110</v>
      </c>
      <c r="BE245" s="141">
        <f>IF(N245="základní",J245,0)</f>
        <v>0</v>
      </c>
      <c r="BF245" s="141">
        <f>IF(N245="snížená",J245,0)</f>
        <v>0</v>
      </c>
      <c r="BG245" s="141">
        <f>IF(N245="zákl. přenesená",J245,0)</f>
        <v>0</v>
      </c>
      <c r="BH245" s="141">
        <f>IF(N245="sníž. přenesená",J245,0)</f>
        <v>0</v>
      </c>
      <c r="BI245" s="141">
        <f>IF(N245="nulová",J245,0)</f>
        <v>0</v>
      </c>
      <c r="BJ245" s="15" t="s">
        <v>73</v>
      </c>
      <c r="BK245" s="141">
        <f>ROUND(I245*H245,2)</f>
        <v>0</v>
      </c>
      <c r="BL245" s="15" t="s">
        <v>116</v>
      </c>
      <c r="BM245" s="140" t="s">
        <v>323</v>
      </c>
    </row>
    <row r="246" spans="1:47" s="1" customFormat="1" ht="11.25">
      <c r="A246" s="26"/>
      <c r="B246" s="27"/>
      <c r="C246" s="26"/>
      <c r="D246" s="142" t="s">
        <v>117</v>
      </c>
      <c r="E246" s="26"/>
      <c r="F246" s="143" t="s">
        <v>322</v>
      </c>
      <c r="G246" s="26"/>
      <c r="H246" s="26"/>
      <c r="I246" s="26"/>
      <c r="J246" s="26"/>
      <c r="K246" s="26"/>
      <c r="L246" s="27"/>
      <c r="M246" s="144"/>
      <c r="N246" s="145"/>
      <c r="O246" s="52"/>
      <c r="P246" s="52"/>
      <c r="Q246" s="52"/>
      <c r="R246" s="52"/>
      <c r="S246" s="52"/>
      <c r="T246" s="53"/>
      <c r="U246" s="26"/>
      <c r="V246" s="176"/>
      <c r="W246" s="26"/>
      <c r="X246" s="26"/>
      <c r="Y246" s="26"/>
      <c r="Z246" s="26"/>
      <c r="AA246" s="26"/>
      <c r="AB246" s="26"/>
      <c r="AC246" s="26"/>
      <c r="AD246" s="26"/>
      <c r="AE246" s="26"/>
      <c r="AT246" s="15" t="s">
        <v>117</v>
      </c>
      <c r="AU246" s="15" t="s">
        <v>75</v>
      </c>
    </row>
    <row r="247" spans="2:63" s="11" customFormat="1" ht="22.5" customHeight="1">
      <c r="B247" s="122"/>
      <c r="D247" s="123" t="s">
        <v>66</v>
      </c>
      <c r="E247" s="132" t="s">
        <v>324</v>
      </c>
      <c r="F247" s="132" t="s">
        <v>325</v>
      </c>
      <c r="J247" s="133">
        <f>BK247</f>
        <v>0</v>
      </c>
      <c r="L247" s="122"/>
      <c r="M247" s="126"/>
      <c r="N247" s="127"/>
      <c r="O247" s="127"/>
      <c r="P247" s="128">
        <f>SUM(P248:P249)</f>
        <v>0</v>
      </c>
      <c r="Q247" s="127"/>
      <c r="R247" s="128">
        <f>SUM(R248:R249)</f>
        <v>180.45071359999997</v>
      </c>
      <c r="S247" s="127"/>
      <c r="T247" s="129">
        <f>SUM(T248:T249)</f>
        <v>0</v>
      </c>
      <c r="V247" s="177"/>
      <c r="AR247" s="123" t="s">
        <v>73</v>
      </c>
      <c r="AT247" s="130" t="s">
        <v>66</v>
      </c>
      <c r="AU247" s="130" t="s">
        <v>73</v>
      </c>
      <c r="AY247" s="123" t="s">
        <v>110</v>
      </c>
      <c r="BK247" s="131">
        <f>SUM(BK248:BK249)</f>
        <v>0</v>
      </c>
    </row>
    <row r="248" spans="1:65" s="1" customFormat="1" ht="24" customHeight="1">
      <c r="A248" s="26"/>
      <c r="B248" s="134"/>
      <c r="C248" s="164" t="s">
        <v>230</v>
      </c>
      <c r="D248" s="164" t="s">
        <v>113</v>
      </c>
      <c r="E248" s="165" t="s">
        <v>326</v>
      </c>
      <c r="F248" s="166" t="s">
        <v>327</v>
      </c>
      <c r="G248" s="167" t="s">
        <v>115</v>
      </c>
      <c r="H248" s="168">
        <v>612.944</v>
      </c>
      <c r="I248" s="169">
        <v>0</v>
      </c>
      <c r="J248" s="169">
        <f>ROUND(I248*H248,2)</f>
        <v>0</v>
      </c>
      <c r="K248" s="135"/>
      <c r="L248" s="27"/>
      <c r="M248" s="136" t="s">
        <v>1</v>
      </c>
      <c r="N248" s="137" t="s">
        <v>32</v>
      </c>
      <c r="O248" s="138">
        <v>0</v>
      </c>
      <c r="P248" s="138">
        <f>O248*H248</f>
        <v>0</v>
      </c>
      <c r="Q248" s="138">
        <v>0.2944</v>
      </c>
      <c r="R248" s="138">
        <f>Q248*H248</f>
        <v>180.45071359999997</v>
      </c>
      <c r="S248" s="138">
        <v>0</v>
      </c>
      <c r="T248" s="139">
        <f>S248*H248</f>
        <v>0</v>
      </c>
      <c r="U248" s="26"/>
      <c r="V248" s="175"/>
      <c r="W248" s="172"/>
      <c r="X248" s="26"/>
      <c r="Y248" s="26"/>
      <c r="Z248" s="26"/>
      <c r="AA248" s="26"/>
      <c r="AB248" s="26"/>
      <c r="AC248" s="26"/>
      <c r="AD248" s="26"/>
      <c r="AE248" s="26"/>
      <c r="AR248" s="140" t="s">
        <v>116</v>
      </c>
      <c r="AT248" s="140" t="s">
        <v>113</v>
      </c>
      <c r="AU248" s="140" t="s">
        <v>75</v>
      </c>
      <c r="AY248" s="15" t="s">
        <v>110</v>
      </c>
      <c r="BE248" s="141">
        <f>IF(N248="základní",J248,0)</f>
        <v>0</v>
      </c>
      <c r="BF248" s="141">
        <f>IF(N248="snížená",J248,0)</f>
        <v>0</v>
      </c>
      <c r="BG248" s="141">
        <f>IF(N248="zákl. přenesená",J248,0)</f>
        <v>0</v>
      </c>
      <c r="BH248" s="141">
        <f>IF(N248="sníž. přenesená",J248,0)</f>
        <v>0</v>
      </c>
      <c r="BI248" s="141">
        <f>IF(N248="nulová",J248,0)</f>
        <v>0</v>
      </c>
      <c r="BJ248" s="15" t="s">
        <v>73</v>
      </c>
      <c r="BK248" s="141">
        <f>ROUND(I248*H248,2)</f>
        <v>0</v>
      </c>
      <c r="BL248" s="15" t="s">
        <v>116</v>
      </c>
      <c r="BM248" s="140" t="s">
        <v>328</v>
      </c>
    </row>
    <row r="249" spans="1:47" s="1" customFormat="1" ht="19.5">
      <c r="A249" s="26"/>
      <c r="B249" s="27"/>
      <c r="C249" s="26"/>
      <c r="D249" s="142" t="s">
        <v>117</v>
      </c>
      <c r="E249" s="26"/>
      <c r="F249" s="143" t="s">
        <v>393</v>
      </c>
      <c r="G249" s="26"/>
      <c r="H249" s="26"/>
      <c r="I249" s="26"/>
      <c r="J249" s="26"/>
      <c r="K249" s="26"/>
      <c r="L249" s="27"/>
      <c r="M249" s="144"/>
      <c r="N249" s="145"/>
      <c r="O249" s="52"/>
      <c r="P249" s="52"/>
      <c r="Q249" s="52"/>
      <c r="R249" s="52"/>
      <c r="S249" s="52"/>
      <c r="T249" s="53"/>
      <c r="U249" s="26"/>
      <c r="V249" s="176"/>
      <c r="W249" s="26"/>
      <c r="X249" s="26"/>
      <c r="Y249" s="26"/>
      <c r="Z249" s="26"/>
      <c r="AA249" s="26"/>
      <c r="AB249" s="26"/>
      <c r="AC249" s="26"/>
      <c r="AD249" s="26"/>
      <c r="AE249" s="26"/>
      <c r="AT249" s="15" t="s">
        <v>117</v>
      </c>
      <c r="AU249" s="15" t="s">
        <v>75</v>
      </c>
    </row>
    <row r="250" spans="2:51" s="12" customFormat="1" ht="11.25">
      <c r="B250" s="146"/>
      <c r="D250" s="142" t="s">
        <v>142</v>
      </c>
      <c r="E250" s="147" t="s">
        <v>1</v>
      </c>
      <c r="F250" s="148" t="s">
        <v>389</v>
      </c>
      <c r="H250" s="149">
        <v>404.3039999999999</v>
      </c>
      <c r="L250" s="146"/>
      <c r="M250" s="150"/>
      <c r="N250" s="151"/>
      <c r="O250" s="151"/>
      <c r="P250" s="151"/>
      <c r="Q250" s="151"/>
      <c r="R250" s="151"/>
      <c r="S250" s="151"/>
      <c r="T250" s="152"/>
      <c r="V250" s="178"/>
      <c r="AT250" s="147" t="s">
        <v>142</v>
      </c>
      <c r="AU250" s="147" t="s">
        <v>75</v>
      </c>
      <c r="AV250" s="12" t="s">
        <v>75</v>
      </c>
      <c r="AW250" s="12" t="s">
        <v>24</v>
      </c>
      <c r="AX250" s="12" t="s">
        <v>67</v>
      </c>
      <c r="AY250" s="147" t="s">
        <v>110</v>
      </c>
    </row>
    <row r="251" spans="2:51" s="12" customFormat="1" ht="9.75" customHeight="1">
      <c r="B251" s="146"/>
      <c r="D251" s="142" t="s">
        <v>142</v>
      </c>
      <c r="E251" s="147" t="s">
        <v>1</v>
      </c>
      <c r="F251" s="148" t="s">
        <v>390</v>
      </c>
      <c r="H251" s="149">
        <v>208.64039999999997</v>
      </c>
      <c r="L251" s="146"/>
      <c r="M251" s="150"/>
      <c r="N251" s="151"/>
      <c r="O251" s="151"/>
      <c r="P251" s="151"/>
      <c r="Q251" s="151"/>
      <c r="R251" s="151"/>
      <c r="S251" s="151"/>
      <c r="T251" s="152"/>
      <c r="V251" s="178"/>
      <c r="AT251" s="147" t="s">
        <v>142</v>
      </c>
      <c r="AU251" s="147" t="s">
        <v>75</v>
      </c>
      <c r="AV251" s="12" t="s">
        <v>75</v>
      </c>
      <c r="AW251" s="12" t="s">
        <v>24</v>
      </c>
      <c r="AX251" s="12" t="s">
        <v>67</v>
      </c>
      <c r="AY251" s="147" t="s">
        <v>110</v>
      </c>
    </row>
    <row r="252" spans="2:51" s="13" customFormat="1" ht="11.25">
      <c r="B252" s="153"/>
      <c r="D252" s="142" t="s">
        <v>142</v>
      </c>
      <c r="E252" s="154" t="s">
        <v>1</v>
      </c>
      <c r="F252" s="155" t="s">
        <v>144</v>
      </c>
      <c r="H252" s="156">
        <v>612.9443999999999</v>
      </c>
      <c r="L252" s="153"/>
      <c r="M252" s="157"/>
      <c r="N252" s="158"/>
      <c r="O252" s="158"/>
      <c r="P252" s="158"/>
      <c r="Q252" s="158"/>
      <c r="R252" s="158"/>
      <c r="S252" s="158"/>
      <c r="T252" s="159"/>
      <c r="V252" s="179"/>
      <c r="AT252" s="154" t="s">
        <v>142</v>
      </c>
      <c r="AU252" s="154" t="s">
        <v>75</v>
      </c>
      <c r="AV252" s="13" t="s">
        <v>116</v>
      </c>
      <c r="AW252" s="13" t="s">
        <v>24</v>
      </c>
      <c r="AX252" s="13" t="s">
        <v>73</v>
      </c>
      <c r="AY252" s="154" t="s">
        <v>110</v>
      </c>
    </row>
    <row r="253" spans="2:63" s="11" customFormat="1" ht="25.5" customHeight="1">
      <c r="B253" s="122"/>
      <c r="D253" s="123" t="s">
        <v>66</v>
      </c>
      <c r="E253" s="124" t="s">
        <v>329</v>
      </c>
      <c r="F253" s="124" t="s">
        <v>330</v>
      </c>
      <c r="J253" s="125">
        <f>BK253</f>
        <v>0</v>
      </c>
      <c r="L253" s="122"/>
      <c r="M253" s="126"/>
      <c r="N253" s="127"/>
      <c r="O253" s="127"/>
      <c r="P253" s="128">
        <f>P254</f>
        <v>197.87976</v>
      </c>
      <c r="Q253" s="127"/>
      <c r="R253" s="128">
        <f>R254</f>
        <v>0</v>
      </c>
      <c r="S253" s="127"/>
      <c r="T253" s="129">
        <f>T254</f>
        <v>0</v>
      </c>
      <c r="V253" s="177"/>
      <c r="AR253" s="123" t="s">
        <v>73</v>
      </c>
      <c r="AT253" s="130" t="s">
        <v>66</v>
      </c>
      <c r="AU253" s="130" t="s">
        <v>67</v>
      </c>
      <c r="AY253" s="123" t="s">
        <v>110</v>
      </c>
      <c r="BK253" s="131">
        <f>BK254</f>
        <v>0</v>
      </c>
    </row>
    <row r="254" spans="2:63" s="11" customFormat="1" ht="22.5" customHeight="1">
      <c r="B254" s="122"/>
      <c r="D254" s="123" t="s">
        <v>66</v>
      </c>
      <c r="E254" s="132" t="s">
        <v>155</v>
      </c>
      <c r="F254" s="132" t="s">
        <v>331</v>
      </c>
      <c r="J254" s="133">
        <f>BK254</f>
        <v>0</v>
      </c>
      <c r="L254" s="122"/>
      <c r="M254" s="126"/>
      <c r="N254" s="127"/>
      <c r="O254" s="127"/>
      <c r="P254" s="128">
        <f>SUM(P255:P268)</f>
        <v>197.87976</v>
      </c>
      <c r="Q254" s="127"/>
      <c r="R254" s="128">
        <f>SUM(R255:R268)</f>
        <v>0</v>
      </c>
      <c r="S254" s="127"/>
      <c r="T254" s="129">
        <f>SUM(T255:T268)</f>
        <v>0</v>
      </c>
      <c r="V254" s="177"/>
      <c r="AR254" s="123" t="s">
        <v>73</v>
      </c>
      <c r="AT254" s="130" t="s">
        <v>66</v>
      </c>
      <c r="AU254" s="130" t="s">
        <v>73</v>
      </c>
      <c r="AY254" s="123" t="s">
        <v>110</v>
      </c>
      <c r="BK254" s="131">
        <f>SUM(BK255:BK268)</f>
        <v>0</v>
      </c>
    </row>
    <row r="255" spans="1:65" s="1" customFormat="1" ht="33" customHeight="1">
      <c r="A255" s="26"/>
      <c r="B255" s="134"/>
      <c r="C255" s="164" t="s">
        <v>332</v>
      </c>
      <c r="D255" s="164" t="s">
        <v>113</v>
      </c>
      <c r="E255" s="165" t="s">
        <v>333</v>
      </c>
      <c r="F255" s="166" t="s">
        <v>334</v>
      </c>
      <c r="G255" s="167" t="s">
        <v>115</v>
      </c>
      <c r="H255" s="168">
        <v>758.16</v>
      </c>
      <c r="I255" s="169">
        <v>0</v>
      </c>
      <c r="J255" s="169">
        <f>ROUND(I255*H255,2)</f>
        <v>0</v>
      </c>
      <c r="K255" s="135"/>
      <c r="L255" s="27"/>
      <c r="M255" s="136" t="s">
        <v>1</v>
      </c>
      <c r="N255" s="137" t="s">
        <v>32</v>
      </c>
      <c r="O255" s="138">
        <v>0.11</v>
      </c>
      <c r="P255" s="138">
        <f>O255*H255</f>
        <v>83.3976</v>
      </c>
      <c r="Q255" s="138">
        <v>0</v>
      </c>
      <c r="R255" s="138">
        <f>Q255*H255</f>
        <v>0</v>
      </c>
      <c r="S255" s="138">
        <v>0</v>
      </c>
      <c r="T255" s="139">
        <f>S255*H255</f>
        <v>0</v>
      </c>
      <c r="U255" s="26"/>
      <c r="V255" s="175"/>
      <c r="W255" s="172"/>
      <c r="X255" s="26"/>
      <c r="Y255" s="26"/>
      <c r="Z255" s="26"/>
      <c r="AA255" s="26"/>
      <c r="AB255" s="26"/>
      <c r="AC255" s="26"/>
      <c r="AD255" s="26"/>
      <c r="AE255" s="26"/>
      <c r="AR255" s="140" t="s">
        <v>116</v>
      </c>
      <c r="AT255" s="140" t="s">
        <v>113</v>
      </c>
      <c r="AU255" s="140" t="s">
        <v>75</v>
      </c>
      <c r="AY255" s="15" t="s">
        <v>110</v>
      </c>
      <c r="BE255" s="141">
        <f>IF(N255="základní",J255,0)</f>
        <v>0</v>
      </c>
      <c r="BF255" s="141">
        <f>IF(N255="snížená",J255,0)</f>
        <v>0</v>
      </c>
      <c r="BG255" s="141">
        <f>IF(N255="zákl. přenesená",J255,0)</f>
        <v>0</v>
      </c>
      <c r="BH255" s="141">
        <f>IF(N255="sníž. přenesená",J255,0)</f>
        <v>0</v>
      </c>
      <c r="BI255" s="141">
        <f>IF(N255="nulová",J255,0)</f>
        <v>0</v>
      </c>
      <c r="BJ255" s="15" t="s">
        <v>73</v>
      </c>
      <c r="BK255" s="141">
        <f>ROUND(I255*H255,2)</f>
        <v>0</v>
      </c>
      <c r="BL255" s="15" t="s">
        <v>116</v>
      </c>
      <c r="BM255" s="140" t="s">
        <v>335</v>
      </c>
    </row>
    <row r="256" spans="1:47" s="1" customFormat="1" ht="29.25">
      <c r="A256" s="26"/>
      <c r="B256" s="27"/>
      <c r="C256" s="26"/>
      <c r="D256" s="142" t="s">
        <v>117</v>
      </c>
      <c r="E256" s="26"/>
      <c r="F256" s="143" t="s">
        <v>336</v>
      </c>
      <c r="G256" s="26"/>
      <c r="H256" s="26"/>
      <c r="I256" s="26"/>
      <c r="J256" s="26"/>
      <c r="K256" s="26"/>
      <c r="L256" s="27"/>
      <c r="M256" s="144"/>
      <c r="N256" s="145"/>
      <c r="O256" s="52"/>
      <c r="P256" s="52"/>
      <c r="Q256" s="52"/>
      <c r="R256" s="52"/>
      <c r="S256" s="52"/>
      <c r="T256" s="53"/>
      <c r="U256" s="26"/>
      <c r="V256" s="176"/>
      <c r="W256" s="26"/>
      <c r="X256" s="26"/>
      <c r="Y256" s="26"/>
      <c r="Z256" s="26"/>
      <c r="AA256" s="26"/>
      <c r="AB256" s="26"/>
      <c r="AC256" s="26"/>
      <c r="AD256" s="26"/>
      <c r="AE256" s="26"/>
      <c r="AT256" s="15" t="s">
        <v>117</v>
      </c>
      <c r="AU256" s="15" t="s">
        <v>75</v>
      </c>
    </row>
    <row r="257" spans="2:51" s="12" customFormat="1" ht="11.25">
      <c r="B257" s="146"/>
      <c r="D257" s="142" t="s">
        <v>142</v>
      </c>
      <c r="E257" s="147" t="s">
        <v>1</v>
      </c>
      <c r="F257" s="148" t="s">
        <v>382</v>
      </c>
      <c r="H257" s="149">
        <v>758.1600000000001</v>
      </c>
      <c r="L257" s="146"/>
      <c r="M257" s="150"/>
      <c r="N257" s="151"/>
      <c r="O257" s="151"/>
      <c r="P257" s="151"/>
      <c r="Q257" s="151"/>
      <c r="R257" s="151"/>
      <c r="S257" s="151"/>
      <c r="T257" s="152"/>
      <c r="V257" s="178"/>
      <c r="AT257" s="147" t="s">
        <v>142</v>
      </c>
      <c r="AU257" s="147" t="s">
        <v>75</v>
      </c>
      <c r="AV257" s="12" t="s">
        <v>75</v>
      </c>
      <c r="AW257" s="12" t="s">
        <v>24</v>
      </c>
      <c r="AX257" s="12" t="s">
        <v>67</v>
      </c>
      <c r="AY257" s="147" t="s">
        <v>110</v>
      </c>
    </row>
    <row r="258" spans="2:51" s="13" customFormat="1" ht="11.25">
      <c r="B258" s="153"/>
      <c r="D258" s="142" t="s">
        <v>142</v>
      </c>
      <c r="E258" s="154" t="s">
        <v>1</v>
      </c>
      <c r="F258" s="155" t="s">
        <v>144</v>
      </c>
      <c r="H258" s="156">
        <v>758.1600000000001</v>
      </c>
      <c r="L258" s="153"/>
      <c r="M258" s="157"/>
      <c r="N258" s="158"/>
      <c r="O258" s="158"/>
      <c r="P258" s="158"/>
      <c r="Q258" s="158"/>
      <c r="R258" s="158"/>
      <c r="S258" s="158"/>
      <c r="T258" s="159"/>
      <c r="V258" s="179"/>
      <c r="AT258" s="154" t="s">
        <v>142</v>
      </c>
      <c r="AU258" s="154" t="s">
        <v>75</v>
      </c>
      <c r="AV258" s="13" t="s">
        <v>116</v>
      </c>
      <c r="AW258" s="13" t="s">
        <v>24</v>
      </c>
      <c r="AX258" s="13" t="s">
        <v>73</v>
      </c>
      <c r="AY258" s="154" t="s">
        <v>110</v>
      </c>
    </row>
    <row r="259" spans="1:65" s="1" customFormat="1" ht="33" customHeight="1">
      <c r="A259" s="26"/>
      <c r="B259" s="134"/>
      <c r="C259" s="164" t="s">
        <v>234</v>
      </c>
      <c r="D259" s="164" t="s">
        <v>113</v>
      </c>
      <c r="E259" s="165" t="s">
        <v>337</v>
      </c>
      <c r="F259" s="166" t="s">
        <v>338</v>
      </c>
      <c r="G259" s="167" t="s">
        <v>115</v>
      </c>
      <c r="H259" s="168">
        <v>68234.4</v>
      </c>
      <c r="I259" s="169">
        <v>0</v>
      </c>
      <c r="J259" s="169">
        <f>ROUND(I259*H259,2)</f>
        <v>0</v>
      </c>
      <c r="K259" s="135"/>
      <c r="L259" s="27"/>
      <c r="M259" s="136" t="s">
        <v>1</v>
      </c>
      <c r="N259" s="137" t="s">
        <v>32</v>
      </c>
      <c r="O259" s="138">
        <v>0</v>
      </c>
      <c r="P259" s="138">
        <f>O259*H259</f>
        <v>0</v>
      </c>
      <c r="Q259" s="138">
        <v>0</v>
      </c>
      <c r="R259" s="138">
        <f>Q259*H259</f>
        <v>0</v>
      </c>
      <c r="S259" s="138">
        <v>0</v>
      </c>
      <c r="T259" s="139">
        <f>S259*H259</f>
        <v>0</v>
      </c>
      <c r="U259" s="26"/>
      <c r="V259" s="175"/>
      <c r="W259" s="172"/>
      <c r="X259" s="26"/>
      <c r="Y259" s="26"/>
      <c r="Z259" s="26"/>
      <c r="AA259" s="26"/>
      <c r="AB259" s="26"/>
      <c r="AC259" s="26"/>
      <c r="AD259" s="26"/>
      <c r="AE259" s="26"/>
      <c r="AR259" s="140" t="s">
        <v>116</v>
      </c>
      <c r="AT259" s="140" t="s">
        <v>113</v>
      </c>
      <c r="AU259" s="140" t="s">
        <v>75</v>
      </c>
      <c r="AY259" s="15" t="s">
        <v>110</v>
      </c>
      <c r="BE259" s="141">
        <f>IF(N259="základní",J259,0)</f>
        <v>0</v>
      </c>
      <c r="BF259" s="141">
        <f>IF(N259="snížená",J259,0)</f>
        <v>0</v>
      </c>
      <c r="BG259" s="141">
        <f>IF(N259="zákl. přenesená",J259,0)</f>
        <v>0</v>
      </c>
      <c r="BH259" s="141">
        <f>IF(N259="sníž. přenesená",J259,0)</f>
        <v>0</v>
      </c>
      <c r="BI259" s="141">
        <f>IF(N259="nulová",J259,0)</f>
        <v>0</v>
      </c>
      <c r="BJ259" s="15" t="s">
        <v>73</v>
      </c>
      <c r="BK259" s="141">
        <f>ROUND(I259*H259,2)</f>
        <v>0</v>
      </c>
      <c r="BL259" s="15" t="s">
        <v>116</v>
      </c>
      <c r="BM259" s="140" t="s">
        <v>339</v>
      </c>
    </row>
    <row r="260" spans="1:47" s="1" customFormat="1" ht="29.25">
      <c r="A260" s="26"/>
      <c r="B260" s="27"/>
      <c r="C260" s="26"/>
      <c r="D260" s="142" t="s">
        <v>117</v>
      </c>
      <c r="E260" s="26"/>
      <c r="F260" s="143" t="s">
        <v>340</v>
      </c>
      <c r="G260" s="26"/>
      <c r="H260" s="26"/>
      <c r="I260" s="26"/>
      <c r="J260" s="26"/>
      <c r="K260" s="26"/>
      <c r="L260" s="27"/>
      <c r="M260" s="144"/>
      <c r="N260" s="145"/>
      <c r="O260" s="52"/>
      <c r="P260" s="52"/>
      <c r="Q260" s="52"/>
      <c r="R260" s="52"/>
      <c r="S260" s="52"/>
      <c r="T260" s="53"/>
      <c r="U260" s="26"/>
      <c r="V260" s="176"/>
      <c r="W260" s="26"/>
      <c r="X260" s="26"/>
      <c r="Y260" s="26"/>
      <c r="Z260" s="26"/>
      <c r="AA260" s="26"/>
      <c r="AB260" s="26"/>
      <c r="AC260" s="26"/>
      <c r="AD260" s="26"/>
      <c r="AE260" s="26"/>
      <c r="AT260" s="15" t="s">
        <v>117</v>
      </c>
      <c r="AU260" s="15" t="s">
        <v>75</v>
      </c>
    </row>
    <row r="261" spans="1:65" s="1" customFormat="1" ht="33" customHeight="1">
      <c r="A261" s="26"/>
      <c r="B261" s="134"/>
      <c r="C261" s="164" t="s">
        <v>341</v>
      </c>
      <c r="D261" s="164" t="s">
        <v>113</v>
      </c>
      <c r="E261" s="165" t="s">
        <v>342</v>
      </c>
      <c r="F261" s="166" t="s">
        <v>343</v>
      </c>
      <c r="G261" s="167" t="s">
        <v>115</v>
      </c>
      <c r="H261" s="168">
        <v>758.16</v>
      </c>
      <c r="I261" s="169">
        <v>0</v>
      </c>
      <c r="J261" s="169">
        <f>ROUND(I261*H261,2)</f>
        <v>0</v>
      </c>
      <c r="K261" s="135"/>
      <c r="L261" s="27"/>
      <c r="M261" s="136" t="s">
        <v>1</v>
      </c>
      <c r="N261" s="137" t="s">
        <v>32</v>
      </c>
      <c r="O261" s="138">
        <v>0.069</v>
      </c>
      <c r="P261" s="138">
        <f>O261*H261</f>
        <v>52.31304</v>
      </c>
      <c r="Q261" s="138">
        <v>0</v>
      </c>
      <c r="R261" s="138">
        <f>Q261*H261</f>
        <v>0</v>
      </c>
      <c r="S261" s="138">
        <v>0</v>
      </c>
      <c r="T261" s="139">
        <f>S261*H261</f>
        <v>0</v>
      </c>
      <c r="U261" s="26"/>
      <c r="V261" s="175"/>
      <c r="W261" s="172"/>
      <c r="X261" s="26"/>
      <c r="Y261" s="26"/>
      <c r="Z261" s="26"/>
      <c r="AA261" s="26"/>
      <c r="AB261" s="26"/>
      <c r="AC261" s="26"/>
      <c r="AD261" s="26"/>
      <c r="AE261" s="26"/>
      <c r="AR261" s="140" t="s">
        <v>116</v>
      </c>
      <c r="AT261" s="140" t="s">
        <v>113</v>
      </c>
      <c r="AU261" s="140" t="s">
        <v>75</v>
      </c>
      <c r="AY261" s="15" t="s">
        <v>110</v>
      </c>
      <c r="BE261" s="141">
        <f>IF(N261="základní",J261,0)</f>
        <v>0</v>
      </c>
      <c r="BF261" s="141">
        <f>IF(N261="snížená",J261,0)</f>
        <v>0</v>
      </c>
      <c r="BG261" s="141">
        <f>IF(N261="zákl. přenesená",J261,0)</f>
        <v>0</v>
      </c>
      <c r="BH261" s="141">
        <f>IF(N261="sníž. přenesená",J261,0)</f>
        <v>0</v>
      </c>
      <c r="BI261" s="141">
        <f>IF(N261="nulová",J261,0)</f>
        <v>0</v>
      </c>
      <c r="BJ261" s="15" t="s">
        <v>73</v>
      </c>
      <c r="BK261" s="141">
        <f>ROUND(I261*H261,2)</f>
        <v>0</v>
      </c>
      <c r="BL261" s="15" t="s">
        <v>116</v>
      </c>
      <c r="BM261" s="140" t="s">
        <v>344</v>
      </c>
    </row>
    <row r="262" spans="1:47" s="1" customFormat="1" ht="29.25">
      <c r="A262" s="26"/>
      <c r="B262" s="27"/>
      <c r="C262" s="26"/>
      <c r="D262" s="142" t="s">
        <v>117</v>
      </c>
      <c r="E262" s="26"/>
      <c r="F262" s="143" t="s">
        <v>345</v>
      </c>
      <c r="G262" s="26"/>
      <c r="H262" s="26"/>
      <c r="I262" s="26"/>
      <c r="J262" s="26"/>
      <c r="K262" s="26"/>
      <c r="L262" s="27"/>
      <c r="M262" s="144"/>
      <c r="N262" s="145"/>
      <c r="O262" s="52"/>
      <c r="P262" s="52"/>
      <c r="Q262" s="52"/>
      <c r="R262" s="52"/>
      <c r="S262" s="52"/>
      <c r="T262" s="53"/>
      <c r="U262" s="26"/>
      <c r="V262" s="176"/>
      <c r="W262" s="26"/>
      <c r="X262" s="26"/>
      <c r="Y262" s="26"/>
      <c r="Z262" s="26"/>
      <c r="AA262" s="26"/>
      <c r="AB262" s="26"/>
      <c r="AC262" s="26"/>
      <c r="AD262" s="26"/>
      <c r="AE262" s="26"/>
      <c r="AT262" s="15" t="s">
        <v>117</v>
      </c>
      <c r="AU262" s="15" t="s">
        <v>75</v>
      </c>
    </row>
    <row r="263" spans="1:65" s="1" customFormat="1" ht="16.5" customHeight="1">
      <c r="A263" s="26"/>
      <c r="B263" s="134"/>
      <c r="C263" s="164" t="s">
        <v>239</v>
      </c>
      <c r="D263" s="164" t="s">
        <v>113</v>
      </c>
      <c r="E263" s="165" t="s">
        <v>346</v>
      </c>
      <c r="F263" s="166" t="s">
        <v>347</v>
      </c>
      <c r="G263" s="167" t="s">
        <v>115</v>
      </c>
      <c r="H263" s="168">
        <v>758.16</v>
      </c>
      <c r="I263" s="169">
        <v>0</v>
      </c>
      <c r="J263" s="169">
        <f>ROUND(I263*H263,2)</f>
        <v>0</v>
      </c>
      <c r="K263" s="135"/>
      <c r="L263" s="27"/>
      <c r="M263" s="136" t="s">
        <v>1</v>
      </c>
      <c r="N263" s="137" t="s">
        <v>32</v>
      </c>
      <c r="O263" s="138">
        <v>0.049</v>
      </c>
      <c r="P263" s="138">
        <f>O263*H263</f>
        <v>37.14984</v>
      </c>
      <c r="Q263" s="138">
        <v>0</v>
      </c>
      <c r="R263" s="138">
        <f>Q263*H263</f>
        <v>0</v>
      </c>
      <c r="S263" s="138">
        <v>0</v>
      </c>
      <c r="T263" s="139">
        <f>S263*H263</f>
        <v>0</v>
      </c>
      <c r="U263" s="26"/>
      <c r="V263" s="175"/>
      <c r="W263" s="172"/>
      <c r="X263" s="26"/>
      <c r="Y263" s="26"/>
      <c r="Z263" s="26"/>
      <c r="AA263" s="26"/>
      <c r="AB263" s="26"/>
      <c r="AC263" s="26"/>
      <c r="AD263" s="26"/>
      <c r="AE263" s="26"/>
      <c r="AR263" s="140" t="s">
        <v>116</v>
      </c>
      <c r="AT263" s="140" t="s">
        <v>113</v>
      </c>
      <c r="AU263" s="140" t="s">
        <v>75</v>
      </c>
      <c r="AY263" s="15" t="s">
        <v>110</v>
      </c>
      <c r="BE263" s="141">
        <f>IF(N263="základní",J263,0)</f>
        <v>0</v>
      </c>
      <c r="BF263" s="141">
        <f>IF(N263="snížená",J263,0)</f>
        <v>0</v>
      </c>
      <c r="BG263" s="141">
        <f>IF(N263="zákl. přenesená",J263,0)</f>
        <v>0</v>
      </c>
      <c r="BH263" s="141">
        <f>IF(N263="sníž. přenesená",J263,0)</f>
        <v>0</v>
      </c>
      <c r="BI263" s="141">
        <f>IF(N263="nulová",J263,0)</f>
        <v>0</v>
      </c>
      <c r="BJ263" s="15" t="s">
        <v>73</v>
      </c>
      <c r="BK263" s="141">
        <f>ROUND(I263*H263,2)</f>
        <v>0</v>
      </c>
      <c r="BL263" s="15" t="s">
        <v>116</v>
      </c>
      <c r="BM263" s="140" t="s">
        <v>348</v>
      </c>
    </row>
    <row r="264" spans="1:47" s="1" customFormat="1" ht="19.5">
      <c r="A264" s="26"/>
      <c r="B264" s="27"/>
      <c r="C264" s="26"/>
      <c r="D264" s="142" t="s">
        <v>117</v>
      </c>
      <c r="E264" s="26"/>
      <c r="F264" s="143" t="s">
        <v>349</v>
      </c>
      <c r="G264" s="26"/>
      <c r="H264" s="26"/>
      <c r="I264" s="26"/>
      <c r="J264" s="26"/>
      <c r="K264" s="26"/>
      <c r="L264" s="27"/>
      <c r="M264" s="144"/>
      <c r="N264" s="145"/>
      <c r="O264" s="52"/>
      <c r="P264" s="52"/>
      <c r="Q264" s="52"/>
      <c r="R264" s="52"/>
      <c r="S264" s="52"/>
      <c r="T264" s="53"/>
      <c r="U264" s="26"/>
      <c r="V264" s="176"/>
      <c r="W264" s="26"/>
      <c r="X264" s="26"/>
      <c r="Y264" s="26"/>
      <c r="Z264" s="26"/>
      <c r="AA264" s="26"/>
      <c r="AB264" s="26"/>
      <c r="AC264" s="26"/>
      <c r="AD264" s="26"/>
      <c r="AE264" s="26"/>
      <c r="AT264" s="15" t="s">
        <v>117</v>
      </c>
      <c r="AU264" s="15" t="s">
        <v>75</v>
      </c>
    </row>
    <row r="265" spans="1:65" s="1" customFormat="1" ht="21.75" customHeight="1">
      <c r="A265" s="26"/>
      <c r="B265" s="134"/>
      <c r="C265" s="164" t="s">
        <v>350</v>
      </c>
      <c r="D265" s="164" t="s">
        <v>113</v>
      </c>
      <c r="E265" s="165" t="s">
        <v>351</v>
      </c>
      <c r="F265" s="166" t="s">
        <v>352</v>
      </c>
      <c r="G265" s="167" t="s">
        <v>115</v>
      </c>
      <c r="H265" s="168">
        <v>68234.4</v>
      </c>
      <c r="I265" s="169">
        <v>0</v>
      </c>
      <c r="J265" s="169">
        <f>ROUND(I265*H265,2)</f>
        <v>0</v>
      </c>
      <c r="K265" s="135"/>
      <c r="L265" s="27"/>
      <c r="M265" s="136" t="s">
        <v>1</v>
      </c>
      <c r="N265" s="137" t="s">
        <v>32</v>
      </c>
      <c r="O265" s="138">
        <v>0</v>
      </c>
      <c r="P265" s="138">
        <f>O265*H265</f>
        <v>0</v>
      </c>
      <c r="Q265" s="138">
        <v>0</v>
      </c>
      <c r="R265" s="138">
        <f>Q265*H265</f>
        <v>0</v>
      </c>
      <c r="S265" s="138">
        <v>0</v>
      </c>
      <c r="T265" s="139">
        <f>S265*H265</f>
        <v>0</v>
      </c>
      <c r="U265" s="26"/>
      <c r="V265" s="175"/>
      <c r="W265" s="172"/>
      <c r="X265" s="26"/>
      <c r="Y265" s="26"/>
      <c r="Z265" s="26"/>
      <c r="AA265" s="26"/>
      <c r="AB265" s="26"/>
      <c r="AC265" s="26"/>
      <c r="AD265" s="26"/>
      <c r="AE265" s="26"/>
      <c r="AR265" s="140" t="s">
        <v>116</v>
      </c>
      <c r="AT265" s="140" t="s">
        <v>113</v>
      </c>
      <c r="AU265" s="140" t="s">
        <v>75</v>
      </c>
      <c r="AY265" s="15" t="s">
        <v>110</v>
      </c>
      <c r="BE265" s="141">
        <f>IF(N265="základní",J265,0)</f>
        <v>0</v>
      </c>
      <c r="BF265" s="141">
        <f>IF(N265="snížená",J265,0)</f>
        <v>0</v>
      </c>
      <c r="BG265" s="141">
        <f>IF(N265="zákl. přenesená",J265,0)</f>
        <v>0</v>
      </c>
      <c r="BH265" s="141">
        <f>IF(N265="sníž. přenesená",J265,0)</f>
        <v>0</v>
      </c>
      <c r="BI265" s="141">
        <f>IF(N265="nulová",J265,0)</f>
        <v>0</v>
      </c>
      <c r="BJ265" s="15" t="s">
        <v>73</v>
      </c>
      <c r="BK265" s="141">
        <f>ROUND(I265*H265,2)</f>
        <v>0</v>
      </c>
      <c r="BL265" s="15" t="s">
        <v>116</v>
      </c>
      <c r="BM265" s="140" t="s">
        <v>353</v>
      </c>
    </row>
    <row r="266" spans="1:47" s="1" customFormat="1" ht="19.5">
      <c r="A266" s="26"/>
      <c r="B266" s="27"/>
      <c r="C266" s="26"/>
      <c r="D266" s="142" t="s">
        <v>117</v>
      </c>
      <c r="E266" s="26"/>
      <c r="F266" s="143" t="s">
        <v>354</v>
      </c>
      <c r="G266" s="26"/>
      <c r="H266" s="26"/>
      <c r="I266" s="26"/>
      <c r="J266" s="26"/>
      <c r="K266" s="26"/>
      <c r="L266" s="27"/>
      <c r="M266" s="144"/>
      <c r="N266" s="145"/>
      <c r="O266" s="52"/>
      <c r="P266" s="52"/>
      <c r="Q266" s="52"/>
      <c r="R266" s="52"/>
      <c r="S266" s="52"/>
      <c r="T266" s="53"/>
      <c r="U266" s="26"/>
      <c r="V266" s="176"/>
      <c r="W266" s="26"/>
      <c r="X266" s="26"/>
      <c r="Y266" s="26"/>
      <c r="Z266" s="26"/>
      <c r="AA266" s="26"/>
      <c r="AB266" s="26"/>
      <c r="AC266" s="26"/>
      <c r="AD266" s="26"/>
      <c r="AE266" s="26"/>
      <c r="AT266" s="15" t="s">
        <v>117</v>
      </c>
      <c r="AU266" s="15" t="s">
        <v>75</v>
      </c>
    </row>
    <row r="267" spans="1:65" s="1" customFormat="1" ht="21.75" customHeight="1">
      <c r="A267" s="26"/>
      <c r="B267" s="134"/>
      <c r="C267" s="164" t="s">
        <v>243</v>
      </c>
      <c r="D267" s="164" t="s">
        <v>113</v>
      </c>
      <c r="E267" s="165" t="s">
        <v>355</v>
      </c>
      <c r="F267" s="166" t="s">
        <v>356</v>
      </c>
      <c r="G267" s="167" t="s">
        <v>115</v>
      </c>
      <c r="H267" s="168">
        <v>758.16</v>
      </c>
      <c r="I267" s="169">
        <v>0</v>
      </c>
      <c r="J267" s="169">
        <f>ROUND(I267*H267,2)</f>
        <v>0</v>
      </c>
      <c r="K267" s="135"/>
      <c r="L267" s="27"/>
      <c r="M267" s="136" t="s">
        <v>1</v>
      </c>
      <c r="N267" s="137" t="s">
        <v>32</v>
      </c>
      <c r="O267" s="138">
        <v>0.033</v>
      </c>
      <c r="P267" s="138">
        <f>O267*H267</f>
        <v>25.01928</v>
      </c>
      <c r="Q267" s="138">
        <v>0</v>
      </c>
      <c r="R267" s="138">
        <f>Q267*H267</f>
        <v>0</v>
      </c>
      <c r="S267" s="138">
        <v>0</v>
      </c>
      <c r="T267" s="139">
        <f>S267*H267</f>
        <v>0</v>
      </c>
      <c r="U267" s="26"/>
      <c r="V267" s="175"/>
      <c r="W267" s="172"/>
      <c r="X267" s="26"/>
      <c r="Y267" s="26"/>
      <c r="Z267" s="26"/>
      <c r="AA267" s="26"/>
      <c r="AB267" s="26"/>
      <c r="AC267" s="26"/>
      <c r="AD267" s="26"/>
      <c r="AE267" s="26"/>
      <c r="AR267" s="140" t="s">
        <v>116</v>
      </c>
      <c r="AT267" s="140" t="s">
        <v>113</v>
      </c>
      <c r="AU267" s="140" t="s">
        <v>75</v>
      </c>
      <c r="AY267" s="15" t="s">
        <v>110</v>
      </c>
      <c r="BE267" s="141">
        <f>IF(N267="základní",J267,0)</f>
        <v>0</v>
      </c>
      <c r="BF267" s="141">
        <f>IF(N267="snížená",J267,0)</f>
        <v>0</v>
      </c>
      <c r="BG267" s="141">
        <f>IF(N267="zákl. přenesená",J267,0)</f>
        <v>0</v>
      </c>
      <c r="BH267" s="141">
        <f>IF(N267="sníž. přenesená",J267,0)</f>
        <v>0</v>
      </c>
      <c r="BI267" s="141">
        <f>IF(N267="nulová",J267,0)</f>
        <v>0</v>
      </c>
      <c r="BJ267" s="15" t="s">
        <v>73</v>
      </c>
      <c r="BK267" s="141">
        <f>ROUND(I267*H267,2)</f>
        <v>0</v>
      </c>
      <c r="BL267" s="15" t="s">
        <v>116</v>
      </c>
      <c r="BM267" s="140" t="s">
        <v>357</v>
      </c>
    </row>
    <row r="268" spans="1:47" s="1" customFormat="1" ht="19.5">
      <c r="A268" s="26"/>
      <c r="B268" s="27"/>
      <c r="C268" s="26"/>
      <c r="D268" s="142" t="s">
        <v>117</v>
      </c>
      <c r="E268" s="26"/>
      <c r="F268" s="143" t="s">
        <v>358</v>
      </c>
      <c r="G268" s="26"/>
      <c r="H268" s="26"/>
      <c r="I268" s="26"/>
      <c r="J268" s="26"/>
      <c r="K268" s="26"/>
      <c r="L268" s="27"/>
      <c r="M268" s="144"/>
      <c r="N268" s="145"/>
      <c r="O268" s="52"/>
      <c r="P268" s="52"/>
      <c r="Q268" s="52"/>
      <c r="R268" s="52"/>
      <c r="S268" s="52"/>
      <c r="T268" s="53"/>
      <c r="U268" s="26"/>
      <c r="V268" s="176"/>
      <c r="W268" s="26"/>
      <c r="X268" s="26"/>
      <c r="Y268" s="26"/>
      <c r="Z268" s="26"/>
      <c r="AA268" s="26"/>
      <c r="AB268" s="26"/>
      <c r="AC268" s="26"/>
      <c r="AD268" s="26"/>
      <c r="AE268" s="26"/>
      <c r="AT268" s="15" t="s">
        <v>117</v>
      </c>
      <c r="AU268" s="15" t="s">
        <v>75</v>
      </c>
    </row>
    <row r="269" spans="2:63" s="11" customFormat="1" ht="25.5" customHeight="1">
      <c r="B269" s="122"/>
      <c r="D269" s="123" t="s">
        <v>66</v>
      </c>
      <c r="E269" s="124" t="s">
        <v>359</v>
      </c>
      <c r="F269" s="124" t="s">
        <v>360</v>
      </c>
      <c r="J269" s="125">
        <f>BK269</f>
        <v>0</v>
      </c>
      <c r="L269" s="122"/>
      <c r="M269" s="126"/>
      <c r="N269" s="127"/>
      <c r="O269" s="127"/>
      <c r="P269" s="128">
        <f>P270</f>
        <v>0</v>
      </c>
      <c r="Q269" s="127"/>
      <c r="R269" s="128">
        <f>R270</f>
        <v>0</v>
      </c>
      <c r="S269" s="127"/>
      <c r="T269" s="129">
        <f>T270</f>
        <v>0</v>
      </c>
      <c r="V269" s="177"/>
      <c r="AR269" s="123" t="s">
        <v>132</v>
      </c>
      <c r="AT269" s="130" t="s">
        <v>66</v>
      </c>
      <c r="AU269" s="130" t="s">
        <v>67</v>
      </c>
      <c r="AY269" s="123" t="s">
        <v>110</v>
      </c>
      <c r="BK269" s="131">
        <f>BK270</f>
        <v>0</v>
      </c>
    </row>
    <row r="270" spans="2:63" s="11" customFormat="1" ht="22.5" customHeight="1">
      <c r="B270" s="122"/>
      <c r="D270" s="123" t="s">
        <v>66</v>
      </c>
      <c r="E270" s="132" t="s">
        <v>361</v>
      </c>
      <c r="F270" s="132" t="s">
        <v>362</v>
      </c>
      <c r="J270" s="133">
        <f>BK270</f>
        <v>0</v>
      </c>
      <c r="L270" s="122"/>
      <c r="M270" s="126"/>
      <c r="N270" s="127"/>
      <c r="O270" s="127"/>
      <c r="P270" s="128">
        <f>SUM(P271:P280)</f>
        <v>0</v>
      </c>
      <c r="Q270" s="127"/>
      <c r="R270" s="128">
        <f>SUM(R271:R280)</f>
        <v>0</v>
      </c>
      <c r="S270" s="127"/>
      <c r="T270" s="129">
        <f>SUM(T271:T280)</f>
        <v>0</v>
      </c>
      <c r="V270" s="177"/>
      <c r="AR270" s="123" t="s">
        <v>132</v>
      </c>
      <c r="AT270" s="130" t="s">
        <v>66</v>
      </c>
      <c r="AU270" s="130" t="s">
        <v>73</v>
      </c>
      <c r="AY270" s="123" t="s">
        <v>110</v>
      </c>
      <c r="BK270" s="131">
        <f>SUM(BK271:BK280)</f>
        <v>0</v>
      </c>
    </row>
    <row r="271" spans="1:65" s="1" customFormat="1" ht="24" customHeight="1">
      <c r="A271" s="26"/>
      <c r="B271" s="134"/>
      <c r="C271" s="164" t="s">
        <v>363</v>
      </c>
      <c r="D271" s="164" t="s">
        <v>113</v>
      </c>
      <c r="E271" s="165" t="s">
        <v>359</v>
      </c>
      <c r="F271" s="166" t="s">
        <v>364</v>
      </c>
      <c r="G271" s="167" t="s">
        <v>365</v>
      </c>
      <c r="H271" s="168">
        <v>1</v>
      </c>
      <c r="I271" s="169">
        <v>0</v>
      </c>
      <c r="J271" s="169">
        <f>ROUND(I271*H271,2)</f>
        <v>0</v>
      </c>
      <c r="K271" s="135"/>
      <c r="L271" s="27"/>
      <c r="M271" s="136" t="s">
        <v>1</v>
      </c>
      <c r="N271" s="137" t="s">
        <v>32</v>
      </c>
      <c r="O271" s="138">
        <v>0</v>
      </c>
      <c r="P271" s="138">
        <f>O271*H271</f>
        <v>0</v>
      </c>
      <c r="Q271" s="138">
        <v>0</v>
      </c>
      <c r="R271" s="138">
        <f>Q271*H271</f>
        <v>0</v>
      </c>
      <c r="S271" s="138">
        <v>0</v>
      </c>
      <c r="T271" s="139">
        <f>S271*H271</f>
        <v>0</v>
      </c>
      <c r="U271" s="26"/>
      <c r="V271" s="175"/>
      <c r="W271" s="172"/>
      <c r="X271" s="26"/>
      <c r="Y271" s="26"/>
      <c r="Z271" s="26"/>
      <c r="AA271" s="26"/>
      <c r="AB271" s="26"/>
      <c r="AC271" s="26"/>
      <c r="AD271" s="26"/>
      <c r="AE271" s="26"/>
      <c r="AR271" s="140" t="s">
        <v>366</v>
      </c>
      <c r="AT271" s="140" t="s">
        <v>113</v>
      </c>
      <c r="AU271" s="140" t="s">
        <v>75</v>
      </c>
      <c r="AY271" s="15" t="s">
        <v>110</v>
      </c>
      <c r="BE271" s="141">
        <f>IF(N271="základní",J271,0)</f>
        <v>0</v>
      </c>
      <c r="BF271" s="141">
        <f>IF(N271="snížená",J271,0)</f>
        <v>0</v>
      </c>
      <c r="BG271" s="141">
        <f>IF(N271="zákl. přenesená",J271,0)</f>
        <v>0</v>
      </c>
      <c r="BH271" s="141">
        <f>IF(N271="sníž. přenesená",J271,0)</f>
        <v>0</v>
      </c>
      <c r="BI271" s="141">
        <f>IF(N271="nulová",J271,0)</f>
        <v>0</v>
      </c>
      <c r="BJ271" s="15" t="s">
        <v>73</v>
      </c>
      <c r="BK271" s="141">
        <f>ROUND(I271*H271,2)</f>
        <v>0</v>
      </c>
      <c r="BL271" s="15" t="s">
        <v>366</v>
      </c>
      <c r="BM271" s="140" t="s">
        <v>367</v>
      </c>
    </row>
    <row r="272" spans="1:47" s="1" customFormat="1" ht="11.25">
      <c r="A272" s="26"/>
      <c r="B272" s="27"/>
      <c r="C272" s="26"/>
      <c r="D272" s="142" t="s">
        <v>117</v>
      </c>
      <c r="E272" s="26"/>
      <c r="F272" s="143" t="s">
        <v>362</v>
      </c>
      <c r="G272" s="26"/>
      <c r="H272" s="26"/>
      <c r="I272" s="26"/>
      <c r="J272" s="26"/>
      <c r="K272" s="26"/>
      <c r="L272" s="27"/>
      <c r="M272" s="144"/>
      <c r="N272" s="145"/>
      <c r="O272" s="52"/>
      <c r="P272" s="52"/>
      <c r="Q272" s="52"/>
      <c r="R272" s="52"/>
      <c r="S272" s="52"/>
      <c r="T272" s="53"/>
      <c r="U272" s="26"/>
      <c r="V272" s="176"/>
      <c r="W272" s="26"/>
      <c r="X272" s="26"/>
      <c r="Y272" s="26"/>
      <c r="Z272" s="26"/>
      <c r="AA272" s="26"/>
      <c r="AB272" s="26"/>
      <c r="AC272" s="26"/>
      <c r="AD272" s="26"/>
      <c r="AE272" s="26"/>
      <c r="AT272" s="15" t="s">
        <v>117</v>
      </c>
      <c r="AU272" s="15" t="s">
        <v>75</v>
      </c>
    </row>
    <row r="273" spans="1:65" s="1" customFormat="1" ht="16.5" customHeight="1">
      <c r="A273" s="26"/>
      <c r="B273" s="134"/>
      <c r="C273" s="164" t="s">
        <v>248</v>
      </c>
      <c r="D273" s="164" t="s">
        <v>113</v>
      </c>
      <c r="E273" s="165" t="s">
        <v>368</v>
      </c>
      <c r="F273" s="166" t="s">
        <v>369</v>
      </c>
      <c r="G273" s="167" t="s">
        <v>365</v>
      </c>
      <c r="H273" s="168">
        <v>1</v>
      </c>
      <c r="I273" s="169">
        <v>0</v>
      </c>
      <c r="J273" s="169">
        <f>ROUND(I273*H273,2)</f>
        <v>0</v>
      </c>
      <c r="K273" s="135"/>
      <c r="L273" s="27"/>
      <c r="M273" s="136" t="s">
        <v>1</v>
      </c>
      <c r="N273" s="137" t="s">
        <v>32</v>
      </c>
      <c r="O273" s="138">
        <v>0</v>
      </c>
      <c r="P273" s="138">
        <f>O273*H273</f>
        <v>0</v>
      </c>
      <c r="Q273" s="138">
        <v>0</v>
      </c>
      <c r="R273" s="138">
        <f>Q273*H273</f>
        <v>0</v>
      </c>
      <c r="S273" s="138">
        <v>0</v>
      </c>
      <c r="T273" s="139">
        <f>S273*H273</f>
        <v>0</v>
      </c>
      <c r="U273" s="26"/>
      <c r="V273" s="175"/>
      <c r="W273" s="172"/>
      <c r="X273" s="26"/>
      <c r="Y273" s="26"/>
      <c r="Z273" s="26"/>
      <c r="AA273" s="26"/>
      <c r="AB273" s="26"/>
      <c r="AC273" s="26"/>
      <c r="AD273" s="26"/>
      <c r="AE273" s="26"/>
      <c r="AR273" s="140" t="s">
        <v>366</v>
      </c>
      <c r="AT273" s="140" t="s">
        <v>113</v>
      </c>
      <c r="AU273" s="140" t="s">
        <v>75</v>
      </c>
      <c r="AY273" s="15" t="s">
        <v>110</v>
      </c>
      <c r="BE273" s="141">
        <f>IF(N273="základní",J273,0)</f>
        <v>0</v>
      </c>
      <c r="BF273" s="141">
        <f>IF(N273="snížená",J273,0)</f>
        <v>0</v>
      </c>
      <c r="BG273" s="141">
        <f>IF(N273="zákl. přenesená",J273,0)</f>
        <v>0</v>
      </c>
      <c r="BH273" s="141">
        <f>IF(N273="sníž. přenesená",J273,0)</f>
        <v>0</v>
      </c>
      <c r="BI273" s="141">
        <f>IF(N273="nulová",J273,0)</f>
        <v>0</v>
      </c>
      <c r="BJ273" s="15" t="s">
        <v>73</v>
      </c>
      <c r="BK273" s="141">
        <f>ROUND(I273*H273,2)</f>
        <v>0</v>
      </c>
      <c r="BL273" s="15" t="s">
        <v>366</v>
      </c>
      <c r="BM273" s="140" t="s">
        <v>370</v>
      </c>
    </row>
    <row r="274" spans="1:47" s="1" customFormat="1" ht="11.25">
      <c r="A274" s="26"/>
      <c r="B274" s="27"/>
      <c r="C274" s="26"/>
      <c r="D274" s="142" t="s">
        <v>117</v>
      </c>
      <c r="E274" s="26"/>
      <c r="F274" s="143" t="s">
        <v>362</v>
      </c>
      <c r="G274" s="26"/>
      <c r="H274" s="26"/>
      <c r="I274" s="26"/>
      <c r="J274" s="26"/>
      <c r="K274" s="26"/>
      <c r="L274" s="27"/>
      <c r="M274" s="144"/>
      <c r="N274" s="145"/>
      <c r="O274" s="52"/>
      <c r="P274" s="52"/>
      <c r="Q274" s="52"/>
      <c r="R274" s="52"/>
      <c r="S274" s="52"/>
      <c r="T274" s="53"/>
      <c r="U274" s="26"/>
      <c r="V274" s="176"/>
      <c r="W274" s="26"/>
      <c r="X274" s="26"/>
      <c r="Y274" s="26"/>
      <c r="Z274" s="26"/>
      <c r="AA274" s="26"/>
      <c r="AB274" s="26"/>
      <c r="AC274" s="26"/>
      <c r="AD274" s="26"/>
      <c r="AE274" s="26"/>
      <c r="AT274" s="15" t="s">
        <v>117</v>
      </c>
      <c r="AU274" s="15" t="s">
        <v>75</v>
      </c>
    </row>
    <row r="275" spans="1:65" s="1" customFormat="1" ht="16.5" customHeight="1">
      <c r="A275" s="26"/>
      <c r="B275" s="134"/>
      <c r="C275" s="164" t="s">
        <v>371</v>
      </c>
      <c r="D275" s="164" t="s">
        <v>113</v>
      </c>
      <c r="E275" s="165" t="s">
        <v>372</v>
      </c>
      <c r="F275" s="166" t="s">
        <v>373</v>
      </c>
      <c r="G275" s="167" t="s">
        <v>365</v>
      </c>
      <c r="H275" s="168">
        <v>1</v>
      </c>
      <c r="I275" s="169">
        <v>0</v>
      </c>
      <c r="J275" s="169">
        <f>ROUND(I275*H275,2)</f>
        <v>0</v>
      </c>
      <c r="K275" s="135"/>
      <c r="L275" s="27"/>
      <c r="M275" s="136" t="s">
        <v>1</v>
      </c>
      <c r="N275" s="137" t="s">
        <v>32</v>
      </c>
      <c r="O275" s="138">
        <v>0</v>
      </c>
      <c r="P275" s="138">
        <f>O275*H275</f>
        <v>0</v>
      </c>
      <c r="Q275" s="138">
        <v>0</v>
      </c>
      <c r="R275" s="138">
        <f>Q275*H275</f>
        <v>0</v>
      </c>
      <c r="S275" s="138">
        <v>0</v>
      </c>
      <c r="T275" s="139">
        <f>S275*H275</f>
        <v>0</v>
      </c>
      <c r="U275" s="26"/>
      <c r="V275" s="175"/>
      <c r="W275" s="172"/>
      <c r="X275" s="26"/>
      <c r="Y275" s="26"/>
      <c r="Z275" s="26"/>
      <c r="AA275" s="26"/>
      <c r="AB275" s="26"/>
      <c r="AC275" s="26"/>
      <c r="AD275" s="26"/>
      <c r="AE275" s="26"/>
      <c r="AR275" s="140" t="s">
        <v>366</v>
      </c>
      <c r="AT275" s="140" t="s">
        <v>113</v>
      </c>
      <c r="AU275" s="140" t="s">
        <v>75</v>
      </c>
      <c r="AY275" s="15" t="s">
        <v>110</v>
      </c>
      <c r="BE275" s="141">
        <f>IF(N275="základní",J275,0)</f>
        <v>0</v>
      </c>
      <c r="BF275" s="141">
        <f>IF(N275="snížená",J275,0)</f>
        <v>0</v>
      </c>
      <c r="BG275" s="141">
        <f>IF(N275="zákl. přenesená",J275,0)</f>
        <v>0</v>
      </c>
      <c r="BH275" s="141">
        <f>IF(N275="sníž. přenesená",J275,0)</f>
        <v>0</v>
      </c>
      <c r="BI275" s="141">
        <f>IF(N275="nulová",J275,0)</f>
        <v>0</v>
      </c>
      <c r="BJ275" s="15" t="s">
        <v>73</v>
      </c>
      <c r="BK275" s="141">
        <f>ROUND(I275*H275,2)</f>
        <v>0</v>
      </c>
      <c r="BL275" s="15" t="s">
        <v>366</v>
      </c>
      <c r="BM275" s="140" t="s">
        <v>374</v>
      </c>
    </row>
    <row r="276" spans="1:47" s="1" customFormat="1" ht="11.25">
      <c r="A276" s="26"/>
      <c r="B276" s="27"/>
      <c r="C276" s="26"/>
      <c r="D276" s="142" t="s">
        <v>117</v>
      </c>
      <c r="E276" s="26"/>
      <c r="F276" s="143" t="s">
        <v>395</v>
      </c>
      <c r="G276" s="26"/>
      <c r="H276" s="26"/>
      <c r="I276" s="26"/>
      <c r="J276" s="26"/>
      <c r="K276" s="26"/>
      <c r="L276" s="27"/>
      <c r="M276" s="144"/>
      <c r="N276" s="145"/>
      <c r="O276" s="52"/>
      <c r="P276" s="52"/>
      <c r="Q276" s="52"/>
      <c r="R276" s="52"/>
      <c r="S276" s="52"/>
      <c r="T276" s="53"/>
      <c r="U276" s="26"/>
      <c r="V276" s="176"/>
      <c r="W276" s="26"/>
      <c r="X276" s="26"/>
      <c r="Y276" s="26"/>
      <c r="Z276" s="26"/>
      <c r="AA276" s="26"/>
      <c r="AB276" s="26"/>
      <c r="AC276" s="26"/>
      <c r="AD276" s="26"/>
      <c r="AE276" s="26"/>
      <c r="AT276" s="15" t="s">
        <v>117</v>
      </c>
      <c r="AU276" s="15" t="s">
        <v>75</v>
      </c>
    </row>
    <row r="277" spans="1:65" s="1" customFormat="1" ht="16.5" customHeight="1">
      <c r="A277" s="26"/>
      <c r="B277" s="134"/>
      <c r="C277" s="164" t="s">
        <v>252</v>
      </c>
      <c r="D277" s="164" t="s">
        <v>113</v>
      </c>
      <c r="E277" s="165" t="s">
        <v>375</v>
      </c>
      <c r="F277" s="166" t="s">
        <v>376</v>
      </c>
      <c r="G277" s="167" t="s">
        <v>365</v>
      </c>
      <c r="H277" s="168">
        <v>1</v>
      </c>
      <c r="I277" s="169">
        <v>0</v>
      </c>
      <c r="J277" s="169">
        <f>ROUND(I277*H277,2)</f>
        <v>0</v>
      </c>
      <c r="K277" s="135"/>
      <c r="L277" s="27"/>
      <c r="M277" s="136" t="s">
        <v>1</v>
      </c>
      <c r="N277" s="137" t="s">
        <v>32</v>
      </c>
      <c r="O277" s="138">
        <v>0</v>
      </c>
      <c r="P277" s="138">
        <f>O277*H277</f>
        <v>0</v>
      </c>
      <c r="Q277" s="138">
        <v>0</v>
      </c>
      <c r="R277" s="138">
        <f>Q277*H277</f>
        <v>0</v>
      </c>
      <c r="S277" s="138">
        <v>0</v>
      </c>
      <c r="T277" s="139">
        <f>S277*H277</f>
        <v>0</v>
      </c>
      <c r="U277" s="26"/>
      <c r="V277" s="175"/>
      <c r="W277" s="172"/>
      <c r="X277" s="26"/>
      <c r="Y277" s="26"/>
      <c r="Z277" s="26"/>
      <c r="AA277" s="26"/>
      <c r="AB277" s="26"/>
      <c r="AC277" s="26"/>
      <c r="AD277" s="26"/>
      <c r="AE277" s="26"/>
      <c r="AR277" s="140" t="s">
        <v>366</v>
      </c>
      <c r="AT277" s="140" t="s">
        <v>113</v>
      </c>
      <c r="AU277" s="140" t="s">
        <v>75</v>
      </c>
      <c r="AY277" s="15" t="s">
        <v>110</v>
      </c>
      <c r="BE277" s="141">
        <f>IF(N277="základní",J277,0)</f>
        <v>0</v>
      </c>
      <c r="BF277" s="141">
        <f>IF(N277="snížená",J277,0)</f>
        <v>0</v>
      </c>
      <c r="BG277" s="141">
        <f>IF(N277="zákl. přenesená",J277,0)</f>
        <v>0</v>
      </c>
      <c r="BH277" s="141">
        <f>IF(N277="sníž. přenesená",J277,0)</f>
        <v>0</v>
      </c>
      <c r="BI277" s="141">
        <f>IF(N277="nulová",J277,0)</f>
        <v>0</v>
      </c>
      <c r="BJ277" s="15" t="s">
        <v>73</v>
      </c>
      <c r="BK277" s="141">
        <f>ROUND(I277*H277,2)</f>
        <v>0</v>
      </c>
      <c r="BL277" s="15" t="s">
        <v>366</v>
      </c>
      <c r="BM277" s="140" t="s">
        <v>377</v>
      </c>
    </row>
    <row r="278" spans="1:47" s="1" customFormat="1" ht="11.25">
      <c r="A278" s="26"/>
      <c r="B278" s="27"/>
      <c r="C278" s="26"/>
      <c r="D278" s="142" t="s">
        <v>117</v>
      </c>
      <c r="E278" s="26"/>
      <c r="F278" s="143" t="s">
        <v>362</v>
      </c>
      <c r="G278" s="26"/>
      <c r="H278" s="26"/>
      <c r="I278" s="26"/>
      <c r="J278" s="26"/>
      <c r="K278" s="26"/>
      <c r="L278" s="27"/>
      <c r="M278" s="144"/>
      <c r="N278" s="145"/>
      <c r="O278" s="52"/>
      <c r="P278" s="52"/>
      <c r="Q278" s="52"/>
      <c r="R278" s="52"/>
      <c r="S278" s="52"/>
      <c r="T278" s="53"/>
      <c r="U278" s="26"/>
      <c r="V278" s="176"/>
      <c r="W278" s="26"/>
      <c r="X278" s="26"/>
      <c r="Y278" s="26"/>
      <c r="Z278" s="26"/>
      <c r="AA278" s="26"/>
      <c r="AB278" s="26"/>
      <c r="AC278" s="26"/>
      <c r="AD278" s="26"/>
      <c r="AE278" s="26"/>
      <c r="AT278" s="15" t="s">
        <v>117</v>
      </c>
      <c r="AU278" s="15" t="s">
        <v>75</v>
      </c>
    </row>
    <row r="279" spans="1:65" s="1" customFormat="1" ht="16.5" customHeight="1">
      <c r="A279" s="26"/>
      <c r="B279" s="134"/>
      <c r="C279" s="164"/>
      <c r="D279" s="164"/>
      <c r="E279" s="165"/>
      <c r="F279" s="166"/>
      <c r="G279" s="167"/>
      <c r="H279" s="168"/>
      <c r="I279" s="169"/>
      <c r="J279" s="169"/>
      <c r="K279" s="135"/>
      <c r="L279" s="27"/>
      <c r="M279" s="136" t="s">
        <v>1</v>
      </c>
      <c r="N279" s="137" t="s">
        <v>32</v>
      </c>
      <c r="O279" s="138">
        <v>0</v>
      </c>
      <c r="P279" s="138">
        <f>O279*H279</f>
        <v>0</v>
      </c>
      <c r="Q279" s="138">
        <v>0</v>
      </c>
      <c r="R279" s="138">
        <f>Q279*H279</f>
        <v>0</v>
      </c>
      <c r="S279" s="138">
        <v>0</v>
      </c>
      <c r="T279" s="139">
        <f>S279*H279</f>
        <v>0</v>
      </c>
      <c r="U279" s="26"/>
      <c r="V279" s="176"/>
      <c r="W279" s="172"/>
      <c r="X279" s="26"/>
      <c r="Y279" s="26"/>
      <c r="Z279" s="26"/>
      <c r="AA279" s="26"/>
      <c r="AB279" s="26"/>
      <c r="AC279" s="26"/>
      <c r="AD279" s="26"/>
      <c r="AE279" s="26"/>
      <c r="AR279" s="140" t="s">
        <v>366</v>
      </c>
      <c r="AT279" s="140" t="s">
        <v>113</v>
      </c>
      <c r="AU279" s="140" t="s">
        <v>75</v>
      </c>
      <c r="AY279" s="15" t="s">
        <v>110</v>
      </c>
      <c r="BE279" s="141">
        <f>IF(N279="základní",J279,0)</f>
        <v>0</v>
      </c>
      <c r="BF279" s="141">
        <f>IF(N279="snížená",J279,0)</f>
        <v>0</v>
      </c>
      <c r="BG279" s="141">
        <f>IF(N279="zákl. přenesená",J279,0)</f>
        <v>0</v>
      </c>
      <c r="BH279" s="141">
        <f>IF(N279="sníž. přenesená",J279,0)</f>
        <v>0</v>
      </c>
      <c r="BI279" s="141">
        <f>IF(N279="nulová",J279,0)</f>
        <v>0</v>
      </c>
      <c r="BJ279" s="15" t="s">
        <v>73</v>
      </c>
      <c r="BK279" s="141">
        <f>ROUND(I279*H279,2)</f>
        <v>0</v>
      </c>
      <c r="BL279" s="15" t="s">
        <v>366</v>
      </c>
      <c r="BM279" s="140" t="s">
        <v>378</v>
      </c>
    </row>
    <row r="280" spans="1:47" s="1" customFormat="1" ht="11.25">
      <c r="A280" s="26"/>
      <c r="B280" s="27"/>
      <c r="C280" s="26"/>
      <c r="D280" s="142" t="s">
        <v>117</v>
      </c>
      <c r="E280" s="26"/>
      <c r="F280" s="143"/>
      <c r="G280" s="26"/>
      <c r="H280" s="26"/>
      <c r="I280" s="26"/>
      <c r="J280" s="26"/>
      <c r="K280" s="26"/>
      <c r="L280" s="27"/>
      <c r="M280" s="160"/>
      <c r="N280" s="161"/>
      <c r="O280" s="162"/>
      <c r="P280" s="162"/>
      <c r="Q280" s="162"/>
      <c r="R280" s="162"/>
      <c r="S280" s="162"/>
      <c r="T280" s="163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T280" s="15" t="s">
        <v>117</v>
      </c>
      <c r="AU280" s="15" t="s">
        <v>75</v>
      </c>
    </row>
    <row r="281" spans="1:31" s="1" customFormat="1" ht="6.75" customHeight="1">
      <c r="A281" s="26"/>
      <c r="B281" s="41"/>
      <c r="C281" s="42"/>
      <c r="D281" s="42"/>
      <c r="E281" s="42"/>
      <c r="F281" s="42"/>
      <c r="G281" s="42"/>
      <c r="H281" s="42"/>
      <c r="I281" s="42"/>
      <c r="J281" s="42"/>
      <c r="K281" s="42"/>
      <c r="L281" s="27"/>
      <c r="M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</row>
  </sheetData>
  <sheetProtection/>
  <autoFilter ref="C127:K280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František Klus</dc:creator>
  <cp:keywords/>
  <dc:description/>
  <cp:lastModifiedBy>Vlastislav Janík</cp:lastModifiedBy>
  <dcterms:created xsi:type="dcterms:W3CDTF">2021-12-21T13:15:53Z</dcterms:created>
  <dcterms:modified xsi:type="dcterms:W3CDTF">2022-07-01T07:30:45Z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