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Rekapitulace" sheetId="1" r:id="rId1"/>
    <sheet name="SO 000.01" sheetId="2" r:id="rId2"/>
    <sheet name="SO 000.02" sheetId="3" r:id="rId3"/>
    <sheet name="SO 101_SO 101.01" sheetId="4" r:id="rId4"/>
    <sheet name="SO 101_SO 101.02" sheetId="5" r:id="rId5"/>
    <sheet name="SO 101_SO 101.03" sheetId="6" r:id="rId6"/>
    <sheet name="SO 101_SO 101.04" sheetId="7" r:id="rId7"/>
    <sheet name="SO 101_SO 101.05" sheetId="8" r:id="rId8"/>
    <sheet name="SO 101_SO 101.06" sheetId="9" r:id="rId9"/>
    <sheet name="SO 101_SO 101.07" sheetId="10" r:id="rId10"/>
    <sheet name="SO 101_SO 101.08" sheetId="11" r:id="rId11"/>
    <sheet name="SO 101_SO 101.09" sheetId="12" r:id="rId12"/>
    <sheet name="SO 102_SO 102.01" sheetId="13" r:id="rId13"/>
    <sheet name="SO 102_SO 102.02" sheetId="14" r:id="rId14"/>
  </sheets>
  <definedNames/>
  <calcPr fullCalcOnLoad="1"/>
</workbook>
</file>

<file path=xl/sharedStrings.xml><?xml version="1.0" encoding="utf-8"?>
<sst xmlns="http://schemas.openxmlformats.org/spreadsheetml/2006/main" count="5646" uniqueCount="883">
  <si>
    <t>Firma: -</t>
  </si>
  <si>
    <t>Soupis objektů s DPH</t>
  </si>
  <si>
    <t>Stavba: 2018648 - III/3272 HLÍZOV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</si>
  <si>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</si>
  <si>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</si>
  <si>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</si>
  <si>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</si>
  <si>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</si>
  <si>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</si>
  <si>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</si>
  <si>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</si>
  <si>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</si>
  <si>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</si>
  <si>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</si>
  <si>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</si>
  <si>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2018648</t>
  </si>
  <si>
    <t>III/3272 HLÍZOV</t>
  </si>
  <si>
    <t>O</t>
  </si>
  <si>
    <t>Rozpočet:</t>
  </si>
  <si>
    <t>0,00</t>
  </si>
  <si>
    <t>15,00</t>
  </si>
  <si>
    <t>21,00</t>
  </si>
  <si>
    <t>3</t>
  </si>
  <si>
    <t>2</t>
  </si>
  <si>
    <t>SO 000.01</t>
  </si>
  <si>
    <t>VED. A OST. NÁKLADY - VŠE. KCE A PRÁCE (KSÚS SK)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</si>
  <si>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</si>
  <si>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</si>
  <si>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</si>
  <si>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</si>
  <si>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</si>
  <si>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</si>
  <si>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</si>
  <si>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</si>
  <si>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</si>
  <si>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</si>
  <si>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</si>
  <si>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</si>
  <si>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</si>
  <si>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</si>
  <si>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</si>
  <si>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</si>
  <si>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</si>
  <si>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</si>
  <si>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</si>
  <si>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</si>
  <si>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02911</t>
  </si>
  <si>
    <t>01</t>
  </si>
  <si>
    <t>OSTATNÍ POŽADAVKY - GEODETICKÉ ZAMĚŘENÍ</t>
  </si>
  <si>
    <t>KUS</t>
  </si>
  <si>
    <t>PP</t>
  </si>
  <si>
    <t>Vytyčení hranic pozemků a obvodu stavby</t>
  </si>
  <si>
    <t>VV</t>
  </si>
  <si>
    <t>Celkem: 1=1,000 [A]</t>
  </si>
  <si>
    <t>TS</t>
  </si>
  <si>
    <t>zahrnuje veškeré náklady spojené s objednatelem požadovanými pracemi</t>
  </si>
  <si>
    <t>02</t>
  </si>
  <si>
    <t>Vytyčení průběhu inženýrských sítí (dešťová kanalizace, splašková kanalizace, vodovod, STL plynovod, silové vedení NN a VN, silové vedení veřejného osvětlení, metalické sdělovací vedení)</t>
  </si>
  <si>
    <t>Celkem: 8=8,000 [A]</t>
  </si>
  <si>
    <t>03</t>
  </si>
  <si>
    <t>SOUBOR</t>
  </si>
  <si>
    <t>Geodetické zaměření během stavby</t>
  </si>
  <si>
    <t>04</t>
  </si>
  <si>
    <t>Geometrický plán potvrzený katastrálním úřadem po dokončení stavby (viz SoD)</t>
  </si>
  <si>
    <t>05</t>
  </si>
  <si>
    <t>Oddělovací geometrický plán (viz SoD)</t>
  </si>
  <si>
    <t>02940</t>
  </si>
  <si>
    <t>OSTATNÍ POŽADAVKY - VYPRACOVÁNÍ DOKUMENTACE</t>
  </si>
  <si>
    <t>Pasportizace okolních objektů včetně záznamu</t>
  </si>
  <si>
    <t>7</t>
  </si>
  <si>
    <t>Realizační dokumentace stavby (dle potřeby a uvážení zhotovitele)</t>
  </si>
  <si>
    <t>8</t>
  </si>
  <si>
    <t>Dokumentace skutečného provedení stavby na podkladu KN včetně závěrečné zprávy (viz SoD)</t>
  </si>
  <si>
    <t>02950</t>
  </si>
  <si>
    <t/>
  </si>
  <si>
    <t>OSTATNÍ POŽADAVKY - POSUDKY, KONTROLY, REVIZNÍ ZPRÁVY</t>
  </si>
  <si>
    <t>Doklady nutné ke zprovoznění stavby (uvedení stavby do provozu)</t>
  </si>
  <si>
    <t>02960</t>
  </si>
  <si>
    <t>OSTATNÍ POŽADAVKY - ODBORNÝ DOZOR</t>
  </si>
  <si>
    <t>Dodržení podmínek pro provádění stavby z hlediska bezpečnosti a ochrany zdraví při práci, plán BOZP na staveništi (viz organizace výstavby)</t>
  </si>
  <si>
    <t>zahrnuje veškeré náklady spojené s objednatelem požadovaným dozorem</t>
  </si>
  <si>
    <t>11</t>
  </si>
  <si>
    <t>02971</t>
  </si>
  <si>
    <t>OSTAT POŽADAVKY - GEOTECHNICKÝ MONITORING NA POVRCHU</t>
  </si>
  <si>
    <t>Geotechnický monitoring na povrchu (čerpáno se souhlasem investora)</t>
  </si>
  <si>
    <t>12</t>
  </si>
  <si>
    <t>03100</t>
  </si>
  <si>
    <t>ZAŘÍZENÍ STAVENIŠTĚ - ZŘÍZENÍ, PROVOZ, DEMONTÁŽ</t>
  </si>
  <si>
    <t>Kompletní zařízení staveniště pro celou stavbu včetně zajištění potřebných povolení a rozhodnutí. 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 a vodu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</t>
  </si>
  <si>
    <t>zahrnuje objednatelem povolené náklady na pořízení (event. pronájem), provozování, udržování a likvidaci zhotovitelova zařízení</t>
  </si>
  <si>
    <t>Ostatní konstrukce a práce</t>
  </si>
  <si>
    <t>13</t>
  </si>
  <si>
    <t>914612</t>
  </si>
  <si>
    <t>DOPRAV ZNAČKY 250X175CM OCEL NEREFLEX - MONTÁŽ S PŘESUNEM</t>
  </si>
  <si>
    <t>Přechodné dopravní značení - Svislá dopravní značka ocelová normální velikosti včetně základové konstrukce (stojan k dopravním silničním značkám jednoduchý - červenobílé pruhování + základová deska) - pronajaté značení - montáž s přemístěním 
2xinformační tabule stavby rozměrů 2,50x1,75m s obsahem dle požadavku investora</t>
  </si>
  <si>
    <t>Celkem: 2=2,000 [A]</t>
  </si>
  <si>
    <t>položka zahrnuje: 
- demontáž stávající dopravní značky s příslušenstvím, její přemístění z původního místa a její osazení a montáž na místě určeném projektem  
- u dočasných (provizorních) značek a zařízení údržbu po celou dobu trvání funkce, náhradu zničených nebo ztracených kusů, nutnou opravu poškozených částí</t>
  </si>
  <si>
    <t>14</t>
  </si>
  <si>
    <t>914613</t>
  </si>
  <si>
    <t>DOPRAV ZNAČKY 250X175CM OCEL NEREFLEX - DEMONTÁŽ</t>
  </si>
  <si>
    <t>Přechodné dopravní značení - Svislá dopravní značka ocelová normální velikosti včetně základové konstrukce (stojan k dopravním silničním značkám jednoduchý - červenobílé pruhování + základová deska) - pronajaté značení - demontáž 
2xinformační tabule stavby rozměrů 2,50x1,75m s obsahem dle požadavku investora</t>
  </si>
  <si>
    <t>Položka zahrnuje odstranění, demontáž a odklizení materiálu s odvozem na předepsané místo</t>
  </si>
  <si>
    <t>15</t>
  </si>
  <si>
    <t>914619</t>
  </si>
  <si>
    <t>DOPRAV ZNAČKY 250X175CM OCEL NEREFLEX - NÁJEMNÉ</t>
  </si>
  <si>
    <t>KSDEN</t>
  </si>
  <si>
    <t>Přechodné dopravní značení - Svislá dopravní značka ocelová normální velikosti včetně základové konstrukce (stojan k dopravním silničním značkám jednoduchý - červenobílé pruhování + základová deska) - pronajaté značení - nájem 
2xinformační tabule stavby rozměrů 2,50x1,75m s obsahem dle požadavku investora</t>
  </si>
  <si>
    <t>Celkem: 2*168=336,000 [A]</t>
  </si>
  <si>
    <t>položka zahrnuje sazbu za pronájem dopravních značek a zařízení, počet jednotek je určen jako součin počtu značek a počtu dní použití</t>
  </si>
  <si>
    <t>SO 000.02</t>
  </si>
  <si>
    <t>VED. A OST. NÁKLADY - DIO (KSÚS SK)</t>
  </si>
  <si>
    <t>02720</t>
  </si>
  <si>
    <t>POMOC PRÁCE ZŘÍZ NEBO ZAJIŠŤ REGULACI A OCHRANU DOPRAVY</t>
  </si>
  <si>
    <t>KPL</t>
  </si>
  <si>
    <t>Dopravně inženýrské opatření</t>
  </si>
  <si>
    <t>zahrnuje veškeré náklady spojené s objednatelem požadovanými zařízeními</t>
  </si>
  <si>
    <t>Objekt:</t>
  </si>
  <si>
    <t>SO 101</t>
  </si>
  <si>
    <t>SILNICE III/3272 (KSÚS SK)</t>
  </si>
  <si>
    <t>O1</t>
  </si>
  <si>
    <t>SO 101.01</t>
  </si>
  <si>
    <t>SILNICE III/3273 A III/3272 (KSÚS SK)</t>
  </si>
  <si>
    <t>014102</t>
  </si>
  <si>
    <t>POPLATKY ZA SKLÁDKU</t>
  </si>
  <si>
    <t>T</t>
  </si>
  <si>
    <t>SKLÁDKA - Uložení asfaltové suti na skládku  
Viz položka č. 11</t>
  </si>
  <si>
    <t>Celkem: 1,15+1,006+93,986=96,142 [A]</t>
  </si>
  <si>
    <t>zahrnuje veškeré poplatky provozovateli skládky související s uložením odpadu na skládce.</t>
  </si>
  <si>
    <t>SKLÁDKA - Uložení stavební suti na skládku 
Viz položky č. 7, 9, 10, 57, 58 a 59</t>
  </si>
  <si>
    <t>Celkem: 1,288+0,214+8,141+16,282+1,221+4,885+50,6=82,631 [A]</t>
  </si>
  <si>
    <t>SKLÁDKA - Uložení zeminy na skládku 
Viz položka č. 16</t>
  </si>
  <si>
    <t>Celkem: 9618,29=9 618,290 [A]</t>
  </si>
  <si>
    <t>Zemní práce</t>
  </si>
  <si>
    <t>11120</t>
  </si>
  <si>
    <t>ODSTRANĚNÍ KŘOVIN</t>
  </si>
  <si>
    <t>M2</t>
  </si>
  <si>
    <t>ZELEŇ - Kácení keřů a náletových dřevin včetně kořenů a odvozu a likvidace v režii zhotovitele 
Plocha vypočtena pomocí grafického softwaru AutoCad (z grafického výkresu)</t>
  </si>
  <si>
    <t>Celkem: 69,088+2,136+39,625=110,849 [A]</t>
  </si>
  <si>
    <t>odstranění křovin a stromů do průměru 100 mm 
doprava dřevin bez ohledu na vzdálenost 
spálení na hromadách nebo štěpkování</t>
  </si>
  <si>
    <t>11201</t>
  </si>
  <si>
    <t>KÁCENÍ STROMŮ D KMENE DO 0,5M S ODSTRANĚNÍM PAŘEZŮ</t>
  </si>
  <si>
    <t>ZELEŇ - Kácení stromů včetně kořenů a odvozu a likvidace v režii zhotovitele 
Počet vypočten pomocí grafického softwaru AutoCad (z grafického výkresu)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</si>
  <si>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</si>
  <si>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113178</t>
  </si>
  <si>
    <t>ODSTRAN KRYTU ZPEVNĚNÝCH PLOCH Z DLAŽEB KOSTEK, ODVOZ DO 20KM</t>
  </si>
  <si>
    <t>M3</t>
  </si>
  <si>
    <t>BOURACÍ PRÁCE - Odstranění kamenných kostek tl. 100mm včetně očištění, zvážení, odvozu a uložení na skládku KSÚS SK do 20km 
=278,148m3*2,600t/m3=723,185t 
Kubatura vypočtena pomocí grafického softwaru AutoCad (z grafického výkresu)</t>
  </si>
  <si>
    <t>Celkem: 2781,481*0,1=278,148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</si>
  <si>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</si>
  <si>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113188</t>
  </si>
  <si>
    <t>ODSTRANĚNÍ KRYTU ZPEVNĚNÝCH PLOCH Z DLAŽDIC, ODVOZ DO 20KM</t>
  </si>
  <si>
    <t>BOURACÍ PRÁCE - Odstranění krytu z betonové dlažby tl. 60mm včetně odvozu a uložení na skládku do 20km 
=0,107m3*2,000t/m3=0,214t 
Kubatura vypočtena pomocí grafického softwaru AutoCad (z grafického výkresu)</t>
  </si>
  <si>
    <t>Celkem: 1,79*0,06=0,107 [A]</t>
  </si>
  <si>
    <t>113298</t>
  </si>
  <si>
    <t>ODSTRANĚNÍ ZPEVNĚNÝCH PLOCH, PŘÍKOPŮ A RIGOLŮ Z LOMOVÉHO KAMENE, ODVOZ DO 20KM</t>
  </si>
  <si>
    <t>BOURACÍ PRÁCE - Odstranění příkopového žlabu z kamenné dlažby tl. 150mm včetně odvozu a uložení na skládku obce Hlízov do 20km 
=54,173m3*2,600t/m3=140,850t 
Kubatura vypočtena pomocí grafického softwaru AutoCad (z grafického výkresu)</t>
  </si>
  <si>
    <t>Celkem: 361,155*0,15=54,173 [A]</t>
  </si>
  <si>
    <t>Položka zahrnuje i odstranění podkladu, veškerou manipulaci s vybouraným materiálem, odvoz na předepsanou vzdálenost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</si>
  <si>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113514</t>
  </si>
  <si>
    <t>ODSTRANĚNÍ ZÁHONOVÝCH OBRUBNÍKŮ, ODVOZ DO 5KM</t>
  </si>
  <si>
    <t>M</t>
  </si>
  <si>
    <t>BOURACÍ PRÁCE - Odstranění betonových chodníkových obrubníků včetně odvozu a uložení na skládku do 20km 
=21,237*0,025m2*2,300t/m3=1,221t 
Délka vypočtena pomocí grafického softwaru AutoCad (z grafického výkresu)</t>
  </si>
  <si>
    <t>Celkem: 21,237=21,237 [A]</t>
  </si>
  <si>
    <t>113524</t>
  </si>
  <si>
    <t>ODSTRANĚNÍ CHODNÍKOVÝCH OBRUBNÍKŮ BETONOVÝCH, ODVOZ DO 20KM</t>
  </si>
  <si>
    <t>BOURACÍ PRÁCE - Odstranění betonových silničních obrubníků včetně odvozu a uložení na skládku do 20km 
=70,790*0,050m2*2,300t/m3=8,141t 
Délka vypočtena pomocí grafického softwaru AutoCad (z grafického výkresu)</t>
  </si>
  <si>
    <t>Celkem: 70,79=70,790 [A]</t>
  </si>
  <si>
    <t>113728</t>
  </si>
  <si>
    <t>FRÉZOVÁNÍ ZPEVNĚNÝCH PLOCH ASFALTOVÝCH, ODVOZ DO 20KM</t>
  </si>
  <si>
    <t>BOURACÍ PRÁCE - Odfrézování asfaltových vrstev v tl. 40mm (asfalt) (napojení na stávající stav) včetně odvozu a uložení na skládku do 20km 
=11,980m2*0,040=0,479m3 
=0,479m3*2,400t/m3=1,150t 
BOURACÍ PRÁCE - Odfrézování asfaltových vrstev v tl. 70mm (asfalt) (napojení na stávající stav) včetně odvozu a uložení na skládku do 20km 
=5,990m2*0,070=0,419m3 
=0,419m3*2,400t/m3=1,006t 
BOURACÍ PRÁCE - Odfrézování asfaltových vrstev v tl. 90mm (asfalt) včetně odvozu a uložení na skládku do 20km 
=435,127m2*0,090=39,161m3 
=39,161m3*2,400t/m3=93,986t 
Kubatura vypočtena pomocí grafického softwaru AutoCad (z grafického výkresu)</t>
  </si>
  <si>
    <t>Celkem: 11,98*0,04=0,479 [A] 
Celkem: 5,99*0,07=0,419 [B] 
Celkem: 435,127*0,09=39,161 [C] 
Celkem: A+B+C=40,059 [D]</t>
  </si>
  <si>
    <t>113763</t>
  </si>
  <si>
    <t>FRÉZOVÁNÍ DRÁŽKY PRŮŘEZU DO 300MM2 V ASFALTOVÉ VOZOVCE</t>
  </si>
  <si>
    <t>ÚPRAVA Č. 1 - Prořezání drážky v pracovní spáře 
Délka vypočtena pomocí grafického softwaru AutoCad (z grafického výkresu)</t>
  </si>
  <si>
    <t>Celkem: 683,21+6,99+3,5+7+7,5+4,983=713,183 [A]</t>
  </si>
  <si>
    <t>Položka zahrnuje veškerou manipulaci s vybouranou sutí a s vybouranými hmotami vč. uložení na skládku.</t>
  </si>
  <si>
    <t>121104</t>
  </si>
  <si>
    <t>SEJMUTÍ ORNICE NEBO LESNÍ PŮDY S ODVOZEM DO 5KM</t>
  </si>
  <si>
    <t>ZEMNÍ PRÁCE - Odhumusování plochy v tl. 150mm, která bude zasažena výkopovými pracemi a úpravou terénu včetně odvozu a uložení zeminy na deponii stavby do 5km (využití na zpětné ohumusování SO 101.01, 101.04, 101.05, 101.06, 101.09) 
=276,842m3*1,900t/m3=526,000t 
Kubatura vypočtena pomocí grafického softwaru AutoCad (z grafického výkresu)</t>
  </si>
  <si>
    <t>Celkem: 1845,613*0,15=276,842 [A]</t>
  </si>
  <si>
    <t>položka zahrnuje sejmutí ornice bez ohledu na tloušťku vrstvy a její vodorovnou dopravu 
nezahrnuje uložení na trvalou skládku</t>
  </si>
  <si>
    <t>121108</t>
  </si>
  <si>
    <t>SEJMUTÍ ORNICE NEBO LESNÍ PŮDY S ODVOZEM DO 20KM</t>
  </si>
  <si>
    <t>ZEMNÍ PRÁCE - Odhumusování plochy v tl. 150mm, která bude zasažena výkopovými pracemi a úpravou terénu včetně odvozu a uložení zeminy na skládku do 20km (nebude využita na zpětné ohumusování) 
=342,767m3*1,900t/m3=651,257t 
Kubatura vypočtena pomocí grafického softwaru AutoCad (z grafického výkresu)</t>
  </si>
  <si>
    <t>Celkem: 4130,726*0,15-1845,613*0,15=342,767 [A]</t>
  </si>
  <si>
    <t>125734</t>
  </si>
  <si>
    <t>VYKOPÁVKY ZE ZEMNÍKŮ A SKLÁDEK TŘ. I, ODVOZ DO 5KM</t>
  </si>
  <si>
    <t>ZEMNÍ PRÁCE - Vykopávka a doprava zeminy z deponie stavby do 5km na místo zpětného ohumusování 
=257,567m3*1,900t/m3=489,377t 
Kubatura vypočtena pomocí grafického softwaru AutoCad (z grafického výkresu)</t>
  </si>
  <si>
    <t>Celkem: 1717,113*0,15=257,567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</si>
  <si>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</si>
  <si>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16</t>
  </si>
  <si>
    <t>131738</t>
  </si>
  <si>
    <t>HLOUBENÍ JAM ZAPAŽ I NEPAŽ TŘ. I, ODVOZ DO 20KM</t>
  </si>
  <si>
    <t>ZEMNÍ PRÁCE - Výkop zeminy pro stavební jámu v zemině tř. 1 včetně pažení a odvozu zeminy na skládku do 20km 
=5062,258m3*1,900t/m3=9618,290t 
Kubatura vypočtena pomocí grafického softwaru AutoCad (z grafického výkresu)</t>
  </si>
  <si>
    <t>Celkem: 5062,258=5 062,258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</si>
  <si>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</si>
  <si>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</t>
  </si>
  <si>
    <t>17481</t>
  </si>
  <si>
    <t>ZÁSYP JAM A RÝH Z NAKUPOVANÝCH MATERIÁLŮ</t>
  </si>
  <si>
    <t>ZEMNÍ PRÁCE - Zásyp zeminou vhodnou do náspů, hutněno po vrstvách 300mm na 100% PS 
Kubatura vypočtena pomocí grafického softwaru AutoCad (z grafického výkresu)</t>
  </si>
  <si>
    <t>Celkem: 489,839=489,839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</si>
  <si>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</si>
  <si>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</si>
  <si>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18110</t>
  </si>
  <si>
    <t>ÚPRAVA PLÁNĚ SE ZHUTNĚNÍM V HORNINĚ TŘ. I</t>
  </si>
  <si>
    <t>ULIČNÍ VPUSTI - Úprava a zhutnění základové spáry 
=130,310m2+42,000m2=172,310m2 
PODÉLNÁ DRENÁŽ - Úprava a zhutnění základové spáry 
=18,000m2 
ÚPRAVA Č. 1 - Úprava a zhutnění parapláně 
=5256,728m2 
ÚPRAVA Č. 1 - Úprava a zhutnění zemní pláně 
=5457,463m2 
Plocha vypočtena pomocí grafického softwaru AutoCad (z grafického výkresu)</t>
  </si>
  <si>
    <t>Celkem: 130,31+42=172,310 [A] 
Celkem: 18=18,000 [B] 
Celkem: 5256,728=5 256,728 [C] 
Celkem: 5457,463=5 457,463 [D] 
Celkem: A+B+C+D=10 904,501 [E]</t>
  </si>
  <si>
    <t>položka zahrnuje úpravu pláně včetně vyrovnání výškových rozdílů. Míru zhutnění určuje projekt.</t>
  </si>
  <si>
    <t>19</t>
  </si>
  <si>
    <t>18232</t>
  </si>
  <si>
    <t>ROZPROSTŘENÍ ORNICE V ROVINĚ V TL DO 0,15M</t>
  </si>
  <si>
    <t>ZEMNÍ PRÁCE - Zpětné ohumusování plochy v tl. 150mm, která byla zasažena výkopovými pracemi a úpravou terénu 
Plocha vypočtena pomocí grafického softwaru AutoCad (z grafického výkresu)</t>
  </si>
  <si>
    <t>Celkem: 1717,113=1 717,113 [A]</t>
  </si>
  <si>
    <t>položka zahrnuje: 
nutné přemístění ornice z dočasných skládek vzdálených do 50m 
rozprostření ornice v předepsané tloušťce v rovině a ve svahu do 1:5</t>
  </si>
  <si>
    <t>20</t>
  </si>
  <si>
    <t>18481</t>
  </si>
  <si>
    <t>OCHRANA STROMŮ BEDNĚNÍM</t>
  </si>
  <si>
    <t>ZELEŇ - Ochrana stromů v blízkosti stavby včetně odvozu a likvidace v režii zhotovitele 
Plocha vypočtena pomocí grafického softwaru AutoCad (z grafického výkresu)</t>
  </si>
  <si>
    <t>Celkem: 2*2*14=56,000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</si>
  <si>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</si>
  <si>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</si>
  <si>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21</t>
  </si>
  <si>
    <t>21361</t>
  </si>
  <si>
    <t>DRENÁŽNÍ VRSTVY Z GEOTEXTILIE</t>
  </si>
  <si>
    <t>PODÉLNÁ DRENÁŽ - Filtrační geotextilie 300g/m2 
Plocha vypočtena pomocí grafického softwaru AutoCad (z grafického výkresu)</t>
  </si>
  <si>
    <t>Celkem: 1,7*1290,368=2 193,626 [A]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</si>
  <si>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</si>
  <si>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22</t>
  </si>
  <si>
    <t>21452</t>
  </si>
  <si>
    <t>SANAČNÍ VRSTVY Z KAMENIVA DRCENÉHO</t>
  </si>
  <si>
    <t>Celkem: 5357,144*0,5=2 678,572 [A]</t>
  </si>
  <si>
    <t>položka zahrnuje dodávku předepsaného kameniva, mimostaveništní a vnitrostaveništní dopravu a jeho uložení 
není-li v zadávací dokumentaci uvedeno jinak, jedná se o nakupovaný materiál</t>
  </si>
  <si>
    <t>Vodorovné konstrukce</t>
  </si>
  <si>
    <t>23</t>
  </si>
  <si>
    <t>451312</t>
  </si>
  <si>
    <t>PODKLADNÍ A VÝPLŇOVÉ VRSTVY Z PROSTÉHO BETONU C12/15</t>
  </si>
  <si>
    <t>ULIČNÍ VPUSTI - Betonové lože z betonu C12/15 
=130,310*0,150=19,547m3 
PODÉLNÁ DRENÁŽ - Betonové lože z betonu C12/15 
=0,050m2*1218,565+10,060*0,150=62,437m3 
Kubatura vypočtena pomocí grafického softwaru AutoCad (z grafického výkresu)</t>
  </si>
  <si>
    <t>Celkem: 130,31*0,15=19,547 [A] 
Celkem: 0,05*1218,565+10,06*0,15=62,437 [B] 
Celkem: A+B=81,984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</si>
  <si>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</si>
  <si>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24</t>
  </si>
  <si>
    <t>451314</t>
  </si>
  <si>
    <t>PODKLADNÍ A VÝPLŇOVÉ VRSTVY Z PROSTÉHO BETONU C20/25</t>
  </si>
  <si>
    <t>OBRUBNÍKY - Betonové lože C20/25-XF3 pod betonové silniční obrubníky 150x250x1000mm 
=753,547*0,100m2=75,355m3 
OBRUBNÍKY - Betonové lože C20/25-XF3 pod betonové silniční obrubníky nájezdové 150x150x1000mm 
=453,772*0,100m2=45,377m3 
OBRUBNÍKY - Betonové lože C20/25-XF3 pod betonové bezbariérové obrubníky přímé HK 400x290x1000mm 
=12,000*0,200m2=2,400m3 
OBRUBNÍKY - Betonové lože C20/25-XF3 pod betonové bezbariérové obrubníky náběhové levé 400x290-250x1000mm 
=1,000*0,200m2=0,200m3 
OBRUBNÍKY - Betonové lože C20/25-XF3 pod betonové bezbariérové obrubníky náběhové pravé 400x290-250x1000mm 
=1,000*0,200m2=0,200m3 
Kubatura vypočtena pomocí grafického softwaru AutoCad (z grafického výkresu)</t>
  </si>
  <si>
    <t>Celkem: 753,547*0,1=75,355 [A] 
Celkem: 453,772*0,1=45,377 [B] 
Celkem: 12*0,2=2,400 [C] 
Celkem: 1*0,2=0,200 [D] 
Celkem: 1*0,2=0,200 [E] 
Celkem: A+B+C+D+E=123,532 [F]</t>
  </si>
  <si>
    <t>25</t>
  </si>
  <si>
    <t>45152</t>
  </si>
  <si>
    <t>PODKLADNÍ A VÝPLŇOVÉ VRSTVY Z KAMENIVA DRCENÉHO</t>
  </si>
  <si>
    <t>PODÉLNÁ DRENÁŽ - Podsyp ze štěrkodrti fr. 0/32 
Kubatura vypočtena pomocí grafického softwaru AutoCad (z grafického výkresu)</t>
  </si>
  <si>
    <t>Celkem: 0,05*71,803=3,590 [A]</t>
  </si>
  <si>
    <t>26</t>
  </si>
  <si>
    <t>45157</t>
  </si>
  <si>
    <t>PODKLADNÍ A VÝPLŇOVÉ VRSTVY Z KAMENIVA TĚŽENÉHO</t>
  </si>
  <si>
    <t>PODÉLNÁ DRENÁŽ - Kamenivo těžené fr.11/22 
Kubatura vypočtena pomocí grafického softwaru AutoCad (z grafického výkresu)</t>
  </si>
  <si>
    <t>Celkem: 0,1*1290,368=129,037 [A]</t>
  </si>
  <si>
    <t>27</t>
  </si>
  <si>
    <t>465923</t>
  </si>
  <si>
    <t>PŘEDLÁŽDĚNÍ DLAŽBY Z BETON DLAŽDIC</t>
  </si>
  <si>
    <t>BOURACÍ PRÁCE - Předláždění krytu z betonové dlažby tl. 60mm 
Plocha vypočtena pomocí grafického softwaru AutoCad (z grafického výkresu)</t>
  </si>
  <si>
    <t>Celkem: 63,307=63,307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</si>
  <si>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nutné zemní práce (svahování, úpravu pláně a pod.) 
- nezahrnuje podklad pod dlažbu, vykazuje se samostatně položkami SD 45</t>
  </si>
  <si>
    <t>Komunikace</t>
  </si>
  <si>
    <t>28</t>
  </si>
  <si>
    <t>56310</t>
  </si>
  <si>
    <t>VOZOVKOVÉ VRSTVY Z MECHANICKY ZPEVNĚNÉHO KAMENIVA</t>
  </si>
  <si>
    <t>ÚPRAVA Č. 1 - Druhá podkladní vrstva - Mechanicky zpevněné kamenivo MZK tl. 150mm + hutnění 
Kubatura vypočtena pomocí grafického softwaru AutoCad (z grafického výkresu)</t>
  </si>
  <si>
    <t>Celkem: 4423,91*0,15=663,587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</si>
  <si>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</si>
  <si>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29</t>
  </si>
  <si>
    <t>56330</t>
  </si>
  <si>
    <t>VOZOVKOVÉ VRSTVY ZE ŠTĚRKODRTI</t>
  </si>
  <si>
    <t>ÚPRAVA Č. 1 - První podkladní vrstva - Štěrkodrť ŠDA 0/63 tl. 150mm + hutnění 
Kubatura vypočtena pomocí grafického softwaru AutoCad (z grafického výkresu)</t>
  </si>
  <si>
    <t>Celkem: 5394,361*0,15=809,154 [A]</t>
  </si>
  <si>
    <t>30</t>
  </si>
  <si>
    <t>56333</t>
  </si>
  <si>
    <t>VOZOVKOVÉ VRSTVY ZE ŠTĚRKODRTI TL. DO 150MM</t>
  </si>
  <si>
    <t>ÚPRAVA Č. 3 - Podkladní vrstva - Štěrkodrť ŠDB 0/32 tl. 150mm + hutnění 
Plocha vypočtena pomocí grafického softwaru AutoCad (z grafického výkresu)</t>
  </si>
  <si>
    <t>Celkem: 9,645=9,645 [A]</t>
  </si>
  <si>
    <t>31</t>
  </si>
  <si>
    <t>56335</t>
  </si>
  <si>
    <t>VOZOVKOVÉ VRSTVY ZE ŠTĚRKODRTI TL. DO 250MM</t>
  </si>
  <si>
    <t>ÚPRAVA Č. 4 - Podkladní vrstva - Štěrkodrť ŠDB 0/32 tl. 250mm + hutnění 
Plocha vypočtena pomocí grafického softwaru AutoCad (z grafického výkresu)</t>
  </si>
  <si>
    <t>Celkem: 0,885=0,885 [A]</t>
  </si>
  <si>
    <t>32</t>
  </si>
  <si>
    <t>56340</t>
  </si>
  <si>
    <t>VRSTVY ZE ŠTĚRKOPÍSKU</t>
  </si>
  <si>
    <t>ULIČNÍ VPUSTI - Štěrkopísek fr.0/4 
=130,310*0,450=58,640m3 
ULIČNÍ VPUSTI - Štěrkopísek fr.0/4 
=10,060*0,450=4,527m3 
Kubatura vypočtena pomocí grafického softwaru AutoCad (z grafického výkresu)</t>
  </si>
  <si>
    <t>Celkem: 130,31*0,45=58,640 [A] 
Celkem: 10,06*0,45=4,527 [B] 
Celkem: A+B=63,167 [C]</t>
  </si>
  <si>
    <t>33</t>
  </si>
  <si>
    <t>572121</t>
  </si>
  <si>
    <t>INFILTRAČNÍ POSTŘIK ASFALTOVÝ DO 1,0KG/M2</t>
  </si>
  <si>
    <t>ÚPRAVA Č. 1 - Infiltrační postřik z asfaltové emulze, zbytkové množství pojiva 1,00kg/m2 
Plocha vypočtena pomocí grafického softwaru AutoCad (z grafického výkresu)</t>
  </si>
  <si>
    <t>Celkem: 4570,401=4 570,401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</si>
  <si>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</si>
  <si>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34</t>
  </si>
  <si>
    <t>572213</t>
  </si>
  <si>
    <t>SPOJOVACÍ POSTŘIK Z EMULZE DO 0,5KG/M2</t>
  </si>
  <si>
    <t>ÚPRAVA Č. 1 - Spojovací postřik kationaktivní emulzí C 60 BP3, zbytkové množství pojiva 0,40 kg/m2 
Plocha vypočtena pomocí grafického softwaru AutoCad (z grafického výkresu)</t>
  </si>
  <si>
    <t>Celkem: 4576,451=4 576,451 [A]</t>
  </si>
  <si>
    <t>35</t>
  </si>
  <si>
    <t>57472</t>
  </si>
  <si>
    <t>VOZOVKOVÉ SEPARAČNÍ / VÝZTUŽNÉ VRSTVY Z TEXTILIE</t>
  </si>
  <si>
    <t>Úprava č. 1 - Tkaná separační / výztužná geotextilie - pevnost v tahu i podélně 80kN/m, odolnost proti protržení CBR - 10kN 
Plocha vypočtena pomocí grafického softwaru AutoCad (z grafického výkresu)</t>
  </si>
  <si>
    <t>Celkem: 5256,728=5 256,728 [A]</t>
  </si>
  <si>
    <t>- dodání textilie v požadované kvalitě a v množství včetně přesahů (přesahy započteny v jednotkové ceně) 
- očištění podkladu 
- pokládka textilie dle předepsaného technologického předpisu</t>
  </si>
  <si>
    <t>36</t>
  </si>
  <si>
    <t>57476</t>
  </si>
  <si>
    <t>VOZOVKOVÉ STABILIZAČNÍ / SEPARAČNÍ VRSTVY Z GEOMŘÍŽOVINY S TKANINOU</t>
  </si>
  <si>
    <t>ÚPRAVA Č. 1 - Trojosá monolitická stabilizační geomříž z PP šířky 4,00m včetně separační netkané geotextilie v kompozitním provedení (přichycení v každém uzlu) 
Plocha vypočtena pomocí grafického softwaru AutoCad (z grafického výkresu)</t>
  </si>
  <si>
    <t>Celkem: (11,927+7+13,038+7+7+7+7+7+7,5+7+7+7)*4=381,860 [A]</t>
  </si>
  <si>
    <t>- dodání geomříže v požadované kvalitě a v množství včetně přesahů (přesahy započteny v jednotkové ceně) 
- očištění podkladu 
- pokládka geomříže dle předepsaného technologického předpisu</t>
  </si>
  <si>
    <t>37</t>
  </si>
  <si>
    <t>574A33</t>
  </si>
  <si>
    <t>ASFALTOVÝ BETON PRO OBRUSNÉ VRSTVY ACO 11 TL. 40MM</t>
  </si>
  <si>
    <t>ÚPRAVA Č. 1 - Asfaltový beton pro obrusné vrstvy ACO 11, tl. 40mm + hutnění 
Plocha vypočtena pomocí grafického softwaru AutoCad (z grafického výkresu)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</si>
  <si>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</si>
  <si>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38</t>
  </si>
  <si>
    <t>574C67</t>
  </si>
  <si>
    <t>ASFALTOVÝ BETON PRO LOŽNÍ VRSTVY ACL 22 TL. 70MM</t>
  </si>
  <si>
    <t>ÚPRAVA Č. 1 - Asfaltový beton pro ložné vrstvy ACL 22, tl. 70mm + hutnění 
Plocha vypočtena pomocí grafického softwaru AutoCad (z grafického výkresu)</t>
  </si>
  <si>
    <t>39</t>
  </si>
  <si>
    <t>582611</t>
  </si>
  <si>
    <t>KRYTY Z BETON DLAŽDIC SE ZÁMKEM ŠEDÝCH TL 60MM DO LOŽE Z KAM</t>
  </si>
  <si>
    <t>ÚPRAVA Č. 3 - Cementobetonová dlažba tl. 60mm, odstín šedá 
ÚPRAVA Č. 3 - Lože z hrubého drceného kameniva frakce 6/8 tl. 30mm 
=9,645m2*0,030=0,289m3 
Plocha vypočtena pomocí grafického softwaru AutoCad (z grafického výkresu)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</si>
  <si>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</si>
  <si>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40</t>
  </si>
  <si>
    <t>58261B</t>
  </si>
  <si>
    <t>KRYTY Z BETON DLAŽDIC SE ZÁMKEM BAREV RELIÉF TL 80MM DO LOŽE Z KAM</t>
  </si>
  <si>
    <t>ÚPRAVA Č. 4 - Cementobetonová dlažba tl. 80mm, odstín červená, reliéfní 
ÚPRAVA Č. 4 - Lože z hrubého drceného kameniva frakce 6/8 tl. 40mm 
=0,885m2*0,040=0,035m3 
Plocha vypočtena pomocí grafického softwaru AutoCad (z grafického výkresu)</t>
  </si>
  <si>
    <t>41</t>
  </si>
  <si>
    <t>58920</t>
  </si>
  <si>
    <t>VÝPLŇ SPAR MODIFIKOVANÝM ASFALTEM</t>
  </si>
  <si>
    <t>ÚPRAVA Č. 1 - Asfaltová zálivka 
Délka vypočtena pomocí grafického softwaru AutoCad (z grafického výkresu)</t>
  </si>
  <si>
    <t>položka zahrnuje: 
- dodávku předepsaného materiálu 
- vyčištění a výplň spar tímto materiálem</t>
  </si>
  <si>
    <t>Potrubí</t>
  </si>
  <si>
    <t>42</t>
  </si>
  <si>
    <t>87433</t>
  </si>
  <si>
    <t>POTRUBÍ Z TRUB PLASTOVÝCH ODPADNÍCH DN DO 150MM</t>
  </si>
  <si>
    <t>ULIČNÍ VPUSTI - Přípojky do dešťové kanalizace DN=150mm včetně odbočných tvarovek s hrdly a těsnění 
UV-01-L (0,01478) &gt; dl. přípojky 9,670m (DN=150mm) 
UV-02-P (0,02033) &gt; dl. přípojky 1,440m (DN=150mm) 
UV-03-P (0,04547) &gt; dl. přípojky 7,190m (DN=150mm) 
UV-04-L (0,07046) &gt; dl. přípojky 1,530m (DN=150mm) 
UV-05-P (0,07046) &gt; dl. přípojky 7,630m (DN=150mm) 
UV-06-L (0,08941) &gt; dl. přípojky 3,640m (DN=150mm) 
UV-07-P (0,09342) &gt; dl. přípojky 5,480m (DN=150mm) 
UV-08-P (0,13332) &gt; dl. přípojky 1,620m (DN=150mm) 
UV-09-L (0,13599) &gt; dl. přípojky 1,220m (DN=150mm) 
UV-10-L (0,18013) &gt; dl. přípojky 1,000m (DN=150mm) 
UV-11-P (0,18172) &gt; dl. přípojky 1,040m (DN=150mm) 
UV-12-P (0,22053) &gt; dl. přípojky 1,140m (DN=150mm) 
UV-13-L (0,22147) &gt; dl. přípojky 1,310m (DN=150mm) 
UV-14-L (0,26350) &gt; dl. přípojky 2,520m (DN=150mm) 
UV-15-P (0,27799) &gt; dl. přípojky 1,470m (DN=150mm) 
UV-16-L (0,30852) &gt; dl. přípojky 2,080m (DN=150mm) 
UV-17-P (0,32201) &gt; dl. přípojky 1,140m (DN=150mm) 
UV-18-L (0,36396) &gt; dl. přípojky 1,380m (DN=150mm) 
UV-19-P (0,36396) &gt; dl. přípojky 1,120m (DN=150mm) 
UV-20-P (0,38956) &gt; dl. přípojky 1,390m (DN=150mm) 
UV-21-L (0,39273) &gt; dl. přípojky 2,290m (DN=150mm) 
UV-22-L (0,41683) &gt; dl. přípojky 2,470m (DN=150mm) 
UV-23-P (0,41683) &gt; dl. přípojky 0,800m (DN=150mm) 
UV-24-L (0,43385) &gt; dl. přípojky 1,910m (DN=150mm) 
UV-25-P (0,44872) &gt; dl. přípojky 1,280m (DN=150mm) 
UV-26-L (0,46782) &gt; dl. přípojky 8,890m (DN=150mm) 
UV-27-P (0,47133) &gt; dl. přípojky 2,740m (DN=150mm) 
UV-28-L (0,48767) &gt; dl. přípojky 5,330m (DN=150mm) 
UV-29-P (0,49479) &gt; dl. přípojky 5,650m (DN=150mm) 
UV-30-L (0,51235) &gt; dl. přípojky 1,320m (DN=150mm) 
UV-31-P (0,52000) &gt; dl. přípojky 7,330m (DN=150mm) 
UV-32-L (0,53969) &gt; dl. přípojky 1,140m (DN=150mm) 
UV-33-P (0,54554) &gt; dl. přípojky 7,080m (DN=150mm) 
UV-34-P (0,56478) &gt; dl. přípojky 6,940m (DN=150mm) 
UV-35-L (0,57262) &gt; dl. přípojky 0,900m (DN=150mm) 
UV-36-L (0,59509) &gt; dl. přípojky 1,170m (DN=150mm) 
UV-37-P (0,59509) &gt; dl. přípojky 6,850m (DN=150mm) 
UV-38-P (0,61609) &gt; dl. přípojky 1,820m (DN=150mm) 
UV-39-P (0,63881) &gt; dl. přípojky 1,000m (DN=150mm) 
UV-40-L (0,65422) &gt; dl. přípojky 7,150m (DN=150mm) 
UV-41-P (0,66118) &gt; dl. přípojky 1,240m (DN=150mm) 
=9,670+1,440+7,190+1,530+7,630+3,640+5,480+1,620+1,220+1,000+1,040+1,140+1,310+2,520+1,470+2,080+1,140+1,380+1,120+1,390+2,290+2,470+0,800+1,910+1,280+8,890+2,740+5,330+5,650+1,320+7,330+1,140+7,080+6,940+0,900+1,170+6,850+1,820+1,000+7,150+1,240=130,310m 
PODÉLNÁ DRENÁŽ – Přípojky do dešťové kanalizace DN=150mm včetně odbočných tvarovek s hrdly a těsnění 
KŠ-04-P (0,10000) &gt; dl. přípojky 1,350m (DN=150mm) 
KŠ-06-L (0,18013) &gt; dl. přípojky 1,000m (DN=150mm) 
KŠ-10-L (0,30781) &gt; dl. přípojky 1,460m (DN=150mm) 
KŠ-11-P (0,32974) &gt; dl. přípojky 0,500m (DN=150mm) 
KŠ-13-P (0,37688) &gt; dl. přípojky 0,500m (DN=150mm) 
KŠ-16-P (0,42033) &gt; dl. přípojky 0,500m (DN=150mm) 
KŠ-18-L (0,44888) &gt; dl. přípojky 0,500m (DN=150mm) 
KŠ-19-P (0,44962) &gt; dl. přípojky 0,500m (DN=150mm) 
KŠ-22-L (0,50964) &gt; dl. přípojky 0,500m (DN=150mm) 
KŠ-29-L (0,62329) &gt; dl. přípojky 0,500m (DN=150mm) 
KŠ-31-L (0,63350) &gt; dl. přípojky 0,500m (DN=150mm) 
KŠ-32-L (0,63461) &gt; dl. přípojky 0,500m (DN=150mm) 
KŠ-33-P (0,63988) &gt; dl. přípojky 1,250m (DN=150mm) 
KŠ-34-P (0,64069) &gt; dl. přípojky 0,500m (DN=150mm) 
=1,350+1,000+1,460+0,500+0,500+0,500+0,500+0,500+0,500+0,500+0,500+0,500+1,250+0,500=10,060m 
Délka vypočtena pomocí grafického softwaru AutoCad (z grafického výkresu)</t>
  </si>
  <si>
    <t>Celkem: 9,67+1,44+7,19+1,53+7,63+3,64+5,48+1,62+1,22+1+1,04+1,14+1,31+2,52+1,47+2,08+1,14+1,38+1,12+1,39+2,29+2,47+0,8+1,91+1,28+8,89+2,74+5,33+5,65+1,32+7,33+1,14+7,08+6,94+0,9+1,17+6,85+1,82+1+7,15+1,24=130,310 [A] 
Celkem: 1,35+1+1,46+0,5+0,5+0,5+0,5+0,5+0,5+0,5+0,5+0,5+1,25+0,5=10,060 [B] 
Celkem: A+B=140,370 [C]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</si>
  <si>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</si>
  <si>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43</t>
  </si>
  <si>
    <t>875332</t>
  </si>
  <si>
    <t>POTRUBÍ DREN Z TRUB PLAST DN DO 150MM DĚROVANÝCH</t>
  </si>
  <si>
    <t>PODÉLNÁ DRENÁŽ - Drenážní potrubí plastové DN=150mm vhodné do dynamicky zatížených konstrukcí (kruhová tuhost SN12) 
Délka vypočtena pomocí grafického softwaru AutoCad (z grafického výkresu)</t>
  </si>
  <si>
    <t>Celkem: 1290,368=1 290,368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</si>
  <si>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</si>
  <si>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44</t>
  </si>
  <si>
    <t>87733</t>
  </si>
  <si>
    <t>CHRÁNIČKY PŮLENÉ Z TRUB PLAST DN DO 150MM</t>
  </si>
  <si>
    <t>CHRÁNIČKA - Dělená plastová chránička se zámky a hrdlem DN=110mm včetně BALL Markerů na koncích pro budoucí možné protažení vedení VO 
=8,340+8,500=16,840m 
CHRÁNIČKA - Dělená plastová chránička se zámky a hrdlem DN=110mm včetně BALL Markerů na koncích pro ochranu stávajícího silového vedení 
=8,510+7,490=16,000m 
Délka vypočtena pomocí grafického softwaru AutoCad (z grafického výkresu)</t>
  </si>
  <si>
    <t>Celkem: 8,34+8,5=16,840 [A] 
Celkem: 8,51+7,49=16,000 [B] 
Celkem: A+B=32,840 [C]</t>
  </si>
  <si>
    <t>položky pro zhotovení potrubí platí bez ohledu na sklon 
zahrnuje: 
- výrobní dokumentaci (včetně technologického předpisu)  
- dodání veškerého trubního a pomocného materiálu  (trouby včetně podélného rozpůlení,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včetně případně předepsaného utěsnění konců chrániček 
- položky platí pro práce prováděné v prostoru zapaženém i nezapaženém a i v kolektorech, chráničkách</t>
  </si>
  <si>
    <t>45</t>
  </si>
  <si>
    <t>895823</t>
  </si>
  <si>
    <t>DRENÁŽNÍ ŠACHTICE KONTROLNÍ Z PLAST DÍLCŮ ŠK 100</t>
  </si>
  <si>
    <t>PODÉLNÁ DRENÁŽ - Kontrolní šachta podélné drenáže z PP DN=315mm včetně souvisejícího vybavení (šachtové dno z PP pro drenážní trouby DN=150mm, šachtová korugovaná trouba DN=315mm, teleskopická trouba v horní části a plastový pachotěsný poklop) s/bez napojením do dešťové kanalizace DN=150mm 
KŠ-01-L (0,00050) 
KŠ-02-P (0,00050) 
KŠ-03-L (0,04983) 
KŠ-04-P (0,10000) &gt; dl. přípojky 1,350m (DN=150mm) 
KŠ-05-L (0,15170) 
KŠ-06-L (0,18013) &gt; dl. přípojky 1,000m (DN=150mm) 
KŠ-07-P (0,18013) 
KŠ-08-P (0,18172) 
KŠ-09-L (0,19677) 
KŠ-10-L (0,30781) &gt; dl. přípojky 1,460m (DN=150mm) 
KŠ-11-P (0,32974) &gt; dl. přípojky 0,500m (DN=150mm) 
KŠ-12-P (0,33416) 
KŠ-13-P (0,37688) &gt; dl. přípojky 0,500m (DN=150mm) 
KŠ-14-P (0,38298) 
KŠ-15-L (0,40836) 
KŠ-16-P (0,42033) &gt; dl. přípojky 0,500m (DN=150mm) 
KŠ-17-P (0,42033) 
KŠ-18-L (0,44888) &gt; dl. přípojky 0,500m (DN=150mm) 
KŠ-19-P (0,44962) &gt; dl. přípojky 0,500m (DN=150mm) 
KŠ-20-L (0,45019) 
KŠ-21-P (0,45047) 
KŠ-22-L (0,50964) &gt; dl. přípojky 0,500m (DN=150mm) 
KŠ-23-L (0,52112) 
KŠ-24-P (0,55000) 
KŠ-25-L (0,56500) 
KŠ-26-L (0,56500) 
KŠ-27-L (0,61609) 
KŠ-28-P (0,61819) 
KŠ-29-L (0,62329) &gt; dl. přípojky 0,500m (DN=150mm) 
KŠ-30-L (0,62431) 
KŠ-31-L (0,63350) &gt; dl. přípojky 0,500m (DN=150mm) 
KŠ-32-L (0,63461) &gt; dl. přípojky 0,500m (DN=150mm) 
KŠ-33-P (0,63988) &gt; dl. přípojky 1,250m (DN=150mm) 
KŠ-34-P (0,64069) &gt; dl. přípojky 0,500m (DN=150mm) 
KŠ-35-L (0,68071) 
KŠ-36-P (0,68071) 
Počet vypočten pomocí grafického softwaru AutoCad (z grafického výkresu)</t>
  </si>
  <si>
    <t>Celkem: 36=36,000 [A]</t>
  </si>
  <si>
    <t>položka zahrnuje: 
- poklopy s rámem z předepsaného materiálu a tvaru 
- předepsané plastové skruže, dno a není-li uvedeno jinak i podkladní vrstvu (z kameniva nebo betonu).  
- výplň, těsnění a tmelení spár a spojů,  
- očištění a ošetření úložných ploch,  
- předepsané podkladní konstrukce</t>
  </si>
  <si>
    <t>46</t>
  </si>
  <si>
    <t>89712</t>
  </si>
  <si>
    <t>VPUSŤ KANALIZAČNÍ ULIČNÍ KOMPLETNÍ Z BETONOVÝCH DÍLCŮ</t>
  </si>
  <si>
    <t>ULIČNÍ VPUSTI - Uliční vpust se sifonem a kalovým košem s napojením do dešťové kanalizace DN=150mm 
UV-01-L (0,01478) &gt; dl. přípojky 9,670m (DN=150mm) 
UV-02-P (0,02033) &gt; dl. přípojky 1,440m (DN=150mm) 
UV-03-P (0,04547) &gt; dl. přípojky 7,190m (DN=150mm) 
UV-04-L (0,07046) &gt; dl. přípojky 1,530m (DN=150mm) 
UV-05-P (0,07046) &gt; dl. přípojky 7,630m (DN=150mm) 
UV-06-L (0,08941) &gt; dl. přípojky 3,640m (DN=150mm) 
UV-07-P (0,09342) &gt; dl. přípojky 5,480m (DN=150mm) 
UV-08-P (0,13332) &gt; dl. přípojky 1,620m (DN=150mm) 
UV-09-L (0,13599) &gt; dl. přípojky 1,220m (DN=150mm) 
UV-10-L (0,18013) &gt; dl. přípojky 1,000m (DN=150mm) 
UV-11-P (0,18172) &gt; dl. přípojky 1,040m (DN=150mm) 
UV-12-P (0,22053) &gt; dl. přípojky 1,140m (DN=150mm) 
UV-13-L (0,22147) &gt; dl. přípojky 1,310m (DN=150mm) 
UV-14-L (0,26350) &gt; dl. přípojky 2,520m (DN=150mm) 
UV-15-P (0,27799) &gt; dl. přípojky 1,470m (DN=150mm) 
UV-16-L (0,30852) &gt; dl. přípojky 2,080m (DN=150mm) 
UV-17-P (0,32201) &gt; dl. přípojky 1,140m (DN=150mm) 
UV-18-L (0,36396) &gt; dl. přípojky 1,380m (DN=150mm) 
UV-19-P (0,36396) &gt; dl. přípojky 1,120m (DN=150mm) 
UV-20-P (0,38956) &gt; dl. přípojky 1,390m (DN=150mm) 
UV-21-L (0,39273) &gt; dl. přípojky 2,290m (DN=150mm) 
UV-22-L (0,41683) &gt; dl. přípojky 2,470m (DN=150mm) 
UV-23-P (0,41683) &gt; dl. přípojky 0,800m (DN=150mm) 
UV-24-L (0,43385) &gt; dl. přípojky 1,910m (DN=150mm) 
UV-25-P (0,44872) &gt; dl. přípojky 1,280m (DN=150mm) 
UV-26-L (0,46782) &gt; dl. přípojky 8,890m (DN=150mm) 
UV-27-P (0,47133) &gt; dl. přípojky 2,740m (DN=150mm) 
UV-28-L (0,48767) &gt; dl. přípojky 5,330m (DN=150mm) 
UV-29-P (0,49479) &gt; dl. přípojky 5,650m (DN=150mm) 
UV-30-L (0,51235) &gt; dl. přípojky 1,320m (DN=150mm) 
UV-31-P (0,52000) &gt; dl. přípojky 7,330m (DN=150mm) 
UV-32-L (0,53969) &gt; dl. přípojky 1,140m (DN=150mm) 
UV-33-P (0,54554) &gt; dl. přípojky 7,080m (DN=150mm) 
UV-34-P (0,56478) &gt; dl. přípojky 6,940m (DN=150mm) 
UV-35-L (0,57262) &gt; dl. přípojky 0,900m (DN=150mm) 
UV-36-L (0,59509) &gt; dl. přípojky 1,170m (DN=150mm) 
UV-37-P (0,59509) &gt; dl. přípojky 6,850m (DN=150mm) 
UV-38-P (0,61609) &gt; dl. přípojky 1,820m (DN=150mm) 
UV-39-P (0,63881) &gt; dl. přípojky 1,000m (DN=150mm) 
UV-40-L (0,65422) &gt; dl. přípojky 7,150m (DN=150mm) 
UV-41-P (0,66118) &gt; dl. přípojky 1,240m (DN=150mm) 
Počet vypočten pomocí grafického softwaru AutoCad (z grafického výkresu)</t>
  </si>
  <si>
    <t>Celkem: 41=41,000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</si>
  <si>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</si>
  <si>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47</t>
  </si>
  <si>
    <t>89923</t>
  </si>
  <si>
    <t>VÝŠKOVÁ ÚPRAVA KRYCÍCH HRNCŮ</t>
  </si>
  <si>
    <t>OSTATNÍ - Výšková rektifikace krycích znaků inženýrských sítí 
Počet vypočten pomocí grafického softwaru AutoCad (z grafického výkresu)</t>
  </si>
  <si>
    <t>Celkem: 4=4,000 [A]</t>
  </si>
  <si>
    <t>- položka výškové úpravy zahrnuje všechny nutné práce a materiály pro zvýšení nebo snížení zařízení (včetně nutné úpravy stávajícího povrchu vozovky nebo chodníku).</t>
  </si>
  <si>
    <t>48</t>
  </si>
  <si>
    <t>91297</t>
  </si>
  <si>
    <t>DOPRAVNÍ ZRCADLO</t>
  </si>
  <si>
    <t>ODRAZOVÁ ZRCADLA - Odrazové zrcadlo kulaté R=0,8m, 
Poloměr křivosti 2,5m 
=1kus 
ODRAZOVÁ ZRCADLA - Odrazové zrcadlo 0,8m x 0,6m 
Poloměr křivosti 2,5m 
=1kus 
Počet vypočten pomocí grafického softwaru AutoCad (z grafického výkresu)</t>
  </si>
  <si>
    <t>Celkem: 1=1,000 [A] 
Celkem: 1=1,000 [B] 
Celkem: A+B=2,000 [C]</t>
  </si>
  <si>
    <t>položka zahrnuje: 
- dodání a osazení zrcadla včetně nutných zemních prací  
- předepsaná povrchová úprava  
- vnitrostaveništní a mimostaveništní doprava  
- odrazky plastové nebo z retroreflexní fólie.</t>
  </si>
  <si>
    <t>49</t>
  </si>
  <si>
    <t>914111</t>
  </si>
  <si>
    <t>DOPRAVNÍ ZNAČKY ZÁKLADNÍ VELIKOSTI OCELOVÉ NEREFLEXNÍ - DOD A MONTÁŽ</t>
  </si>
  <si>
    <t>DOPRAVNÍ ZNAČENÍ - Svislé dopravní značení - Dodávka a montáž (veškeré prvky svislého dopravního značení budou opatřeny pozinkováním) 
1xA2a - Dvojitá zatáčka, první vpravo 
1xA22 - Jiné nebezpečí! 
1xA29 - Železniční přejezd se závorami 
1xA31a - Návěstní deska (240m) 
1xA31b - Návěstní deska (160m) 
7xP2 - Hlavní pozemní komunikace 
1xB13 - Zákaz vjezdu vozidel, jejichž okamžitá hmotnost přesahuje vyznačenou mez 
1xB16 - Zákaz vjezdu vozidel, jejichž výška přesahuje vyznačenou mez 
2xIP6 - Přechod pro chodce 
1xIS4a - Směrová tabule s místním cílem (přímo) 
2xE2b - Tvar křižovatky 
1xE4 - Délka úseku 
1xE13 - Text nebo symbol 
Počet vypočten pomocí grafického softwaru AutoCad (z grafického výkresu)</t>
  </si>
  <si>
    <t>Celkem: 1+1+1+1+1+7+1+1+2+1+2+1+1=21,000 [A]</t>
  </si>
  <si>
    <t>položka zahrnuje: 
- dodávku a montáž značek v požadovaném provedení</t>
  </si>
  <si>
    <t>50</t>
  </si>
  <si>
    <t>914113</t>
  </si>
  <si>
    <t>DOPRAVNÍ ZNAČKY ZÁKLADNÍ VELIKOSTI OCELOVÉ NEREFLEXNÍ - DEMONTÁŽ</t>
  </si>
  <si>
    <t>BOURACÍ PRÁCE - Odstranění stávajícího svislého dopravního značení včetně odvozu a likvidace v režii zhotovitele 
1xA2a - Dvojitá zatáčka, první vpravo 
1xA22 - Jiné nebezpečí! 
1xA29 - Železniční přejezd se závorami 
1xA31a - Návěstní deska (240m) 
1xA31b - Návěstní deska (160m) 
6xP2 - Hlavní pozemní komunikace 
1xB13 - Zákaz vjezdu vozidel, jejichž okamžitá hmotnost přesahuje vyznačenou mez 
1xB16 - Zákaz vjezdu vozidel, jejichž výška přesahuje vyznačenou mez 
2xIP6 - Přechod pro chodce 
1xIS4a - Směrová tabule s místním cílem (přímo) 
1xIJ4b - Označník zastávky 
2xE2b - Tvar křižovatky 
1xE4 - Délka úseku 
1xE13 - Text nebo symbol 
Počet vypočten pomocí grafického softwaru AutoCad (z grafického výkresu)</t>
  </si>
  <si>
    <t>Celkem: 1+1+1+1+1+6+1+1+2+1+1+2+1+1=21,000 [A]</t>
  </si>
  <si>
    <t>51</t>
  </si>
  <si>
    <t>915111</t>
  </si>
  <si>
    <t>VODOROVNÉ DOPRAVNÍ ZNAČENÍ BARVOU HLADKÉ - DODÁVKA A POKLÁDKA</t>
  </si>
  <si>
    <t>DOPRAVNÍ ZNAČENÍ - Vodorovné dopravní značení - Podélná čára souvislá - V1a - 0,125 - 1. značení barvou 
=(44,275+8,150+28,880)*0,125=10,163m2 
DOPRAVNÍ ZNAČENÍ - Vodorovné dopravní značení - Podélná čára přerušovaná - V2a - 3,000/6,000 - 0,125 - 1. značení barvou 
=(47,865+350,315)*1/3*0,125=16,591m2 
DOPRAVNÍ ZNAČENÍ - Vodorovné dopravní značení - Podélná čára přerušovaná - V2b - 3,000/1,500 - 0,125 - 1. značení barvou 
=(21,720+16,855+63,265+50,000+34,020+14,950)*2/3*0,125=16,734m2 
DOPRAVNÍ ZNAČENÍ - Vodorovné dopravní značení - Podélná čára přerušovaná - V2b - 1,500/1,500 - 0,125 - 1. značení barvou 
=(11,220+8,750+16,090+16,910+7,610+10,125+8,950+7,060)*1/2*0,125=5,420m2 
DOPRAVNÍ ZNAČENÍ - Vodorovné dopravní značení - Vodící čára - V4 - 0,125 - 1. značení barvou 
=(1,000+22,530+33,890+48,040+87,190+9,640+70,140+24,040+19,580+34,310+83,270+64,030+303,080+26,060+146,700+49,270+29,860)*0,125=131,579m2 
DOPRAVNÍ ZNAČENÍ - Vodorovné dopravní značení - Vodící čára - V4 - 0,500/0,500 - 0,125 - 1. značení barvou 
=(2*15,500+2*8,750+8,760+42,550+15,510+15,160+2*15,490)*1/2*0,125=10,091m2 
DOPRAVNÍ ZNAČENÍ - Vodorovné dopravní značení - Přechod pro chodce - V7a - dl. 5,500 m, š. 3,000 m - 1. značení barvou 
=9,000m2 
DOPRAVNÍ ZNAČENÍ - Vodorovné dopravní značení - Zastávka autobusu nebo trolejbusu - V11a - bílé barvy - 1. značení barvou 
=9,500m2 
Plocha vypočtena pomocí grafického softwaru AutoCad (z grafického výkresu)</t>
  </si>
  <si>
    <t>Celkem: (44,275+8,15+28,88)*0,125=10,163 [A] 
Celkem: (47,865+350,315)*1/3*0,125=16,591 [B] 
Celkem: (21,72+16,855+63,265+50+34,02+14,95)*2/3*0,125=16,734 [C] 
Celkem: (11,22+8,75+16,09+16,91+7,61+10,125+8,95+7,06)*1/2*0,125=5,420 [D] 
Celkem: (1+22,53+33,89+48,04+87,19+9,64+70,14+24,04+19,58+34,31+83,27+64,03+303,08+26,06+146,7+49,27+29,86)*0,125=131,579 [E] 
Celkem: (2*15,5+2*8,75+8,76+42,55+15,51+15,16+2*15,49)*1/2*0,125=10,091 [F] 
Celkem: 9=9,000 [G] 
Celkem: 9,5=9,500 [H] 
Celkem: A+B+C+D+E+F+G+H=209,078 [I]</t>
  </si>
  <si>
    <t>položka zahrnuje: 
- dodání a pokládku nátěrového materiálu (měří se pouze natíraná plocha) 
- předznačení a reflexní úpravu</t>
  </si>
  <si>
    <t>52</t>
  </si>
  <si>
    <t>915221</t>
  </si>
  <si>
    <t>VODOR DOPRAV ZNAČ PLASTEM STRUKTURÁLNÍ NEHLUČNÉ - DOD A POKLÁDKA</t>
  </si>
  <si>
    <t>DOPRAVNÍ ZNAČENÍ - Vodorovné dopravní značení - Podélná čára souvislá - V1a - 0,125 - 2. značení strukturovaným plastem 
=(44,275+8,150+28,880)*0,125=10,163m2 
DOPRAVNÍ ZNAČENÍ - Vodorovné dopravní značení - Podélná čára přerušovaná - V2a - 3,000/6,000 - 0,125 - 2. značení strukturovaným plastem 
=(47,865+350,315)*1/3*0,125=16,591m2 
DOPRAVNÍ ZNAČENÍ - Vodorovné dopravní značení - Podélná čára přerušovaná - V2b - 3,000/1,500 - 0,125 - 2. značení strukturovaným plastem 
=(21,720+16,855+63,265+50,000+34,020+14,950)*2/3*0,125=16,734m2 
DOPRAVNÍ ZNAČENÍ - Vodorovné dopravní značení - Podélná čára přerušovaná - V2b - 1,500/1,500 - 0,125 - 2. značení strukturovaným plastem 
=(11,220+8,750+16,090+16,910+7,610+10,125+8,950+7,060)*1/2*0,125=5,420m2 
DOPRAVNÍ ZNAČENÍ - Vodorovné dopravní značení - Vodící čára - V4 - 0,125 - 2. značení strukturovaným plastem 
=(1,000+22,530+33,890+48,040+87,190+9,640+70,140+24,040+19,580+34,310+83,270+64,030+303,080+26,060+146,700+49,270+29,860)*0,125=131,579m2 
DOPRAVNÍ ZNAČENÍ - Vodorovné dopravní značení - Vodící čára - V4 - 0,500/0,500 - 0,125 - 2. značení strukturovaným plastem 
=(2*15,500+2*8,750+8,760+42,550+15,510+15,160+2*15,490)*1/2*0,125=10,091m2 
DOPRAVNÍ ZNAČENÍ - Vodorovné dopravní značení - Přechod pro chodce - V7a - dl. 5,500, š. 3,000m - 2. značení strukturovaným plastem 
=9,000m2 
DOPRAVNÍ ZNAČENÍ - Vodorovné dopravní značení - Zastávka autobusu nebo trolejbusu - V11a - bílé barvy - 2. značení strukturovaným plastem 
=9,500m2 
Plocha vypočtena pomocí grafického softwaru AutoCad (z grafického výkresu)</t>
  </si>
  <si>
    <t>53</t>
  </si>
  <si>
    <t>917224</t>
  </si>
  <si>
    <t>SILNIČNÍ A CHODNÍKOVÉ OBRUBY Z BETONOVÝCH OBRUBNÍKŮ ŠÍŘ 150MM</t>
  </si>
  <si>
    <t>OBRUBNÍKY - Betonové silniční obrubníky 150x250x1000mm 
=753,547m 
OBRUBNÍKY - Betonové silniční obrubníky nájezdové 150x150x1000mm 
=453,772m 
Délka vypočtena pomocí grafického softwaru AutoCad (z grafického výkresu)</t>
  </si>
  <si>
    <t>Celkem: 753,547=753,547 [A] 
Celkem: 453,772=453,772 [B] 
Celkem: A+B=1 207,319 [C]</t>
  </si>
  <si>
    <t>Položka zahrnuje: 
dodání a pokládku betonových obrubníků o rozměrech předepsaných zadávací dokumentací 
betonové lože i boční betonovou opěrku.</t>
  </si>
  <si>
    <t>54</t>
  </si>
  <si>
    <t>91725</t>
  </si>
  <si>
    <t>NÁSTUPIŠTNÍ OBRUBNÍKY BETONOVÉ</t>
  </si>
  <si>
    <t>OBRUBNÍKY - Betonové bezbariérové obrubníky přímé HK 400x290x1000mm 
=12,000m 
OBRUBNÍKY - Betonové bezbariérové obrubníky náběhové levé 400x290-250x1000mm 
=1,000m 
OBRUBNÍKY - Betonové bezbariérové obrubníky náběhové pravé 400x290-250x1000mm 
=1,000m 
Délka vypočtena pomocí grafického softwaru AutoCad (z grafického výkresu)</t>
  </si>
  <si>
    <t>Celkem: 12=12,000 [A] 
Celkem: 1=1,000 [B] 
Celkem: 1=1,000 [C] 
Celkem: A+B+C=14,000 [D]</t>
  </si>
  <si>
    <t>55</t>
  </si>
  <si>
    <t>919111</t>
  </si>
  <si>
    <t>ŘEZÁNÍ ASFALTOVÉHO KRYTU VOZOVEK TL DO 50MM</t>
  </si>
  <si>
    <t>BOURACÍ PRÁCE - Řezání asfaltového krytu pro odfrézování asfaltových vrstev v prostoru silnice 
Délka vypočtena pomocí grafického softwaru AutoCad (z grafického výkresu)</t>
  </si>
  <si>
    <t>Celkem: 7+4,99=11,990 [A]</t>
  </si>
  <si>
    <t>položka zahrnuje řezání vozovkové vrstvy v předepsané tloušťce, včetně spotřeby vody</t>
  </si>
  <si>
    <t>56</t>
  </si>
  <si>
    <t>93318-R</t>
  </si>
  <si>
    <t>STATICKÁ ZATĚŽOVACÍ ZKOUŠKA</t>
  </si>
  <si>
    <t>ZKOUŠKA - Statická zatěžovací zkouška na pláni zemního tělesa, horní podkladní vrstvě (podsypu, ochranné vrstvě) a dolní podkladní vrstvě vozovky včetně vyhotovení protokolů a geodetického zaměření míst statických zatěžovacích zkoušek 
=14kus*4kus=56kus 
Vzdálenost: 2*155km=310km (1 výjezd) 
Počet zkoušek za jeden pracovní den: 12kus 
Počet výjezdů 56kus/12kus=5 výjezdy 
Cena za 1kus: 1kus*1350,00Kč/kus+5*310km*5,50Kč/km/56kus=1502,23Kč/kus 
Počet vypočten pomocí grafického softwaru AutoCad (z grafického výkresu)</t>
  </si>
  <si>
    <t>Celkem: 56=56,000 [A]</t>
  </si>
  <si>
    <t>- podklady a dokumentaci zkoušky  
- výrobní dokumentace potřebných zařízení  
- stavební práce spojené s přípravou a provedením zkoušky (zřízení a odstranění)  
- veškerá zkušební zařízení vč. opotřebení a nájmu  
- výpomoce při vlastní zkoušce  
- dodání zatěžovacích prostředků a hmot, manipulaci s nimi a jejich opotřebení a nájem  
- přeprava zatěžovacích prostředků a hmot na stavbu a zpět, včetně zajížďky k váze a vážních poplatků  
- provedení vlastní zkoušky a její vyhodnocení, včetně všech měření a dalších potřebných činností</t>
  </si>
  <si>
    <t>57</t>
  </si>
  <si>
    <t>966118</t>
  </si>
  <si>
    <t>BOURÁNÍ KONSTRUKCÍ Z BETON DÍLCŮ S ODVOZEM DO 20KM</t>
  </si>
  <si>
    <t>BOURACÍ PRÁCE - Odstranění stávajících betonových patníků včetně odvozu a likvidace na skládce do 20km 
=0,560m3*2300t/m3=1,288t 
Kubatura vypočtena pomocí grafického softwaru AutoCad (z grafického výkresu)</t>
  </si>
  <si>
    <t>Celkem: 0,2*0,2*1*14=0,560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</si>
  <si>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</si>
  <si>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58</t>
  </si>
  <si>
    <t>966158</t>
  </si>
  <si>
    <t>BOURÁNÍ KONSTRUKCÍ Z PROST BETONU S ODVOZEM DO 20KM</t>
  </si>
  <si>
    <t>BOURACÍ PRÁCE - Odstranění betonového lože betonových silničních obrubníků včetně odvozu a uložení na skládku do 20km 
=70,790*0,100m2=7,079m3 
=7,079m3*2,300t/m3=16,282t 
BOURACÍ PRÁCE - Odstranění betonového lože betonových chodníkových obrubníků včetně odvozu a uložení na skládku do 20km 
=21,237*0,100m2=2,124m3 
=2,124m3*2,300t/m3=4,885t 
Kubatura vypočtena pomocí grafického softwaru AutoCad (z grafického výkresu)</t>
  </si>
  <si>
    <t>Celkem: 70,790*0,1=7,079 [A] 
Celkem: 21,237*0,1=2,124 [B] 
Celkem: A+B=9,203 [C]</t>
  </si>
  <si>
    <t>59</t>
  </si>
  <si>
    <t>96687</t>
  </si>
  <si>
    <t>VYBOURÁNÍ ULIČNÍCH VPUSTÍ KOMPLETNÍCH</t>
  </si>
  <si>
    <t>BOURACÍ PRÁCE - Odstranění kompletních konstrukcí uličních vpustí včetně odvozu a uložení na skládku do 20km 
=22kus*1,000m3/kus*2,500t/m3=50,600t 
Počet vypočten pomocí grafického softwaru AutoCad (z grafického výkresu)</t>
  </si>
  <si>
    <t>Celkem: 22=22,000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</si>
  <si>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</si>
  <si>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101.02</t>
  </si>
  <si>
    <t>SKLÁDKA - Uložení asfaltové suti na skládku  
Viz položka č. 4</t>
  </si>
  <si>
    <t>Celkem: 0,629+0,552+71,53=72,711 [A]</t>
  </si>
  <si>
    <t>SKLÁDKA - Uložení zeminy na skládku 
Viz položka č. 8</t>
  </si>
  <si>
    <t>Celkem: 1,968=1,968 [A]</t>
  </si>
  <si>
    <t>Celkem: 6,683=6,683 [A]</t>
  </si>
  <si>
    <t>BOURACÍ PRÁCE - Odfrézování asfaltových vrstev v tl. 40mm (asfalt) (napojení na stávající stav) včetně odvozu a uložení na skládku do 20km 
=6,558m2*0,040=0,262m3 
=0,262m3*2,400t/m3=0,629t 
BOURACÍ PRÁCE - Odfrézování asfaltových vrstev v tl. 70mm (asfalt) (napojení na stávající stav) včetně odvozu a uložení na skládku do 20km 
=3,279m2*0,070=0,230m3 
=0,230m3*2,400t/m3=0,552t 
BOURACÍ PRÁCE - Odfrézování asfaltových vrstev v tl. 110mm (asfalt) vozovky včetně odvozu a uložení na skládku do 20km 
=270,941m2*0,110=29,804m3 
=29,804m3*2,400t/m3=71,530t 
Kubatura vypočtena pomocí grafického softwaru AutoCad (z grafického výkresu)</t>
  </si>
  <si>
    <t>Celkem: 6,558*0,04=0,262 [A] 
Celkem: 3,279*0,07=0,230 [B] 
Celkem: 270,941*0,11=29,804 [C] 
Celkem: A+B+C=30,296 [D]</t>
  </si>
  <si>
    <t>ÚPRAVA Č. 2 - Prořezání drážky v pracovní spáře 
Délka vypočtena pomocí grafického softwaru AutoCad (z grafického výkresu)</t>
  </si>
  <si>
    <t>Celkem: 6,562+20,779+33,52=60,861 [A]</t>
  </si>
  <si>
    <t>ZEMNÍ PRÁCE - Odhumusování plochy v tl. 150mm, která bude zasažena výkopovými pracemi a úpravou terénu včetně odvozu a uložení zeminy na deponii stavby do 5km (využití na zpětné ohumusování) 
=0,514m3*1,900t/m3=0,977t 
Kubatura vypočtena pomocí grafického softwaru AutoCad (z grafického výkresu)</t>
  </si>
  <si>
    <t>Celkem: 3,427*0,15=0,514 [A]</t>
  </si>
  <si>
    <t>ZEMNÍ PRÁCE - Vykopávka a doprava zeminy z deponie stavby do 5km na místo zpětného ohumusování 
=0,514m3*1,900t/m3=0,977t 
Kubatura vypočtena pomocí grafického softwaru AutoCad (z grafického výkresu)</t>
  </si>
  <si>
    <t>ZEMNÍ PRÁCE - Výkop zeminy pro stavební jámu v zemině tř. 1 včetně pažení a odvozu zeminy na skládku do 20km 
=1,036m3*1,900t/m3=1,968t 
Kubatura vypočtena pomocí grafického softwaru AutoCad (z grafického výkresu)</t>
  </si>
  <si>
    <t>Celkem: 1,036=1,036 [A]</t>
  </si>
  <si>
    <t>Celkem: 0,416=0,416 [A]</t>
  </si>
  <si>
    <t>ÚPRAVA Č. 1 - Úprava a zhutnění parapláně 
=2,592m2 
ÚPRAVA Č. 1 - Úprava a zhutnění zemní pláně 
=4,403m2 
Plocha vypočtena pomocí grafického softwaru AutoCad (z grafického výkresu)</t>
  </si>
  <si>
    <t>Celkem: 2,592=2,592 [A] 
Celkem: 4,403=4,403 [B] 
Celkem: A+B=6,995 [C]</t>
  </si>
  <si>
    <t>Celkem: 3,427=3,427 [A]</t>
  </si>
  <si>
    <t>ÚPRAVA Č. 1 - Sanace podloží - Kamenitá sypanina z drceného kameniva 0/90mm tl. 2*250mm 
Kubatura vypočtena pomocí grafického softwaru AutoCad (z grafického výkresu)</t>
  </si>
  <si>
    <t>Celkem: 3,026*0,5=1,513 [A]</t>
  </si>
  <si>
    <t>OBRUBNÍKY - Betonové lože C20/25-XF3 pod betonové silniční obrubníky 150x250x1000mm 
Kubatura vypočtena pomocí grafického softwaru AutoCad (z grafického výkresu)</t>
  </si>
  <si>
    <t>Celkem: 5,204*0,1=0,520 [A]</t>
  </si>
  <si>
    <t>Celkem: 5,241*0,15=0,786 [A]</t>
  </si>
  <si>
    <t>Celkem: 4,655*0,15=0,698 [A]</t>
  </si>
  <si>
    <t>Celkem: 5,514=5,514 [A]</t>
  </si>
  <si>
    <t>ÚPRAVA Č. 1 - Spojovací postřik kationaktivní emulzí C 60 BP3, zbytkové množství pojiva 0,40 kg/m2 
=5,514m2 
ÚPRAVA Č. 2 - Spojovací postřik kationaktivní emulzí C 60 BP3, zbytkové množství pojiva 0,40 kg/m2 
=268,830m2 
ÚPRAVA Č. 2 - Spojovací postřik kationaktivní emulzí C 60 BP3, zbytkové množství pojiva 0,40 kg/m2 
=272,109m2 
Plocha vypočtena pomocí grafického softwaru AutoCad (z grafického výkresu)</t>
  </si>
  <si>
    <t>Celkem: 5,514=5,514 [A] 
Celkem: 268,83=268,830 [B] 
Celkem: 272,109=272,109 [C] 
Celkem: A+B+C=546,453 [D]</t>
  </si>
  <si>
    <t>VOZOVKOVÉ VÝZTUŽNÉ VRSTVY Z TEXTILIE</t>
  </si>
  <si>
    <t>Celkem: 2,592=2,592 [A]</t>
  </si>
  <si>
    <t>57475</t>
  </si>
  <si>
    <t>VOZOVKOVÉ VÝZTUŽNÉ VRSTVY Z GEOMŘÍŽOVINY</t>
  </si>
  <si>
    <t>ÚPRAVA Č. 2 - Výztužná geomříž 
Plocha vypočtena pomocí grafického softwaru AutoCad (z grafického výkresu)</t>
  </si>
  <si>
    <t>Celkem: 13,9+38,4=52,300 [A]</t>
  </si>
  <si>
    <t>ÚPRAVA Č. 1 - Asfaltový beton pro obrusné vrstvy ACO 11, tl. 40mm + hutnění 
=5,514m2 
ÚPRAVA Č. 2 - Asfaltový beton pro obrusné vrstvy ACO 11, tl. 40mm + hutnění 
=272,109m2 
Plocha vypočtena pomocí grafického softwaru AutoCad (z grafického výkresu)</t>
  </si>
  <si>
    <t>Celkem: 5,514=5,514 [A] 
Celkem: 272,109=272,109 [B] 
Celkem: A+B=277,623 [C]</t>
  </si>
  <si>
    <t>ÚPRAVA Č. 1 - Asfaltový beton pro ložné vrstvy ACL 22, tl. 70mm + hutnění 
=5,514m2 
ÚPRAVA Č. 2 - Asfaltový beton pro ložné vrstvy ACL 22, tl. 70mm + hutnění 
=268,830m2 
Plocha vypočtena pomocí grafického softwaru AutoCad (z grafického výkresu)</t>
  </si>
  <si>
    <t>Celkem: 5,514=5,514 [A] 
Celkem: 268,83=268,830 [B] 
Celkem: A+B=274,344 [C]</t>
  </si>
  <si>
    <t>ÚPRAVA Č. 2 - Asfaltová zálivka 
Délka vypočtena pomocí grafického softwaru AutoCad (z grafického výkresu)</t>
  </si>
  <si>
    <t>89921</t>
  </si>
  <si>
    <t>VÝŠKOVÁ ÚPRAVA POKLOPŮ</t>
  </si>
  <si>
    <t>OSTATNÍ - Výšková rektifikace poklopu uliční vpustě) 
Počet vypočten pomocí grafického softwaru AutoCad (z grafického výkresu)</t>
  </si>
  <si>
    <t>DOPRAVNÍ ZNAČENÍ - Svislé dopravní značení - Dodávka a montáž (veškeré prvky svislého dopravního značení budou opatřeny pozinkováním) 
1xP6 - Stůj, dej přednost v jízdě! 
2xIP6 - Přechod pro chodce 
Počet vypočten pomocí grafického softwaru AutoCad (z grafického výkresu)</t>
  </si>
  <si>
    <t>Celkem: 1+2=3,000 [A]</t>
  </si>
  <si>
    <t>BOURACÍ PRÁCE - Odstranění stávajícího svislého dopravního značení včetně odvozu a likvidace v režii zhotovitele 
1xP4 - Dej přednost v jízdě! 
2xIP6 - Přechod pro chodce 
Počet vypočten pomocí grafického softwaru AutoCad (z grafického výkresu)</t>
  </si>
  <si>
    <t>DOPRAVNÍ ZNAČENÍ - Vodorovné dopravní značení - Podélná čára souvislá - V1a - 0,125 - 1. značení barvou 
=6,000*0,125=0,750m2 
DOPRAVNÍ ZNAČENÍ - Vodorovné dopravní značení - Podélná čára přerušovaná - V2a - 3,000/6,000 - 0,125 - 1. značení barvou 
=446,270*1/3*0,125=18,595m2 
DOPRAVNÍ ZNAČENÍ - Vodorovné dopravní značení - Podélná čára přerušovaná - V2b - 1,500/1,500 - 0,125 - 1. značení barvou 
=(8,880+19,435)*1/2*0,125=1,770m2 
DOPRAVNÍ ZNAČENÍ - Vodorovné dopravní značení - Vodící čára - V4 - 0,125 - 1. značení barvou 
=(9,470+9,660+463,160+446,20)*0,125=116,061m2 
DOPRAVNÍ ZNAČENÍ - Vodorovné dopravní značení - Příčná čára souvislá s nápisem „STOP“ - V6b - 0,500 - 1. značení barvou 
=9,550*0,500+10,000m2=14,775m2 
DOPRAVNÍ ZNAČENÍ - Vodorovné dopravní značení - Přechod pro chodce - V7a - dl. 7,500, š. 3,000m - 1. značení barvou 
=12,000m2 
Plocha vypočtena pomocí grafického softwaru AutoCad (z grafického výkresu)</t>
  </si>
  <si>
    <t>Celkem: 6*0,125=0,750 [A] 
Celkem: 446,27*1/3*0,125=18,595 [B] 
Celkem: (8,88+19,435)*1/2*0,125=1,770 [C] 
Celkem: (9,47+9,66+463,16+446,2)*0,125=116,061 [D] 
Celkem: 9,55*0,5+10=14,775 [E] 
Celkem: 12=12,000 [F] 
Celkem: A+B+C+D+E+F=163,951 [G]</t>
  </si>
  <si>
    <t>DOPRAVNÍ ZNAČENÍ - Vodorovné dopravní značení - Podélná čára souvislá - V1a - 0,125 - 2. značení strukturovaným plastem 
=6,000*0,125=0,750m2 
DOPRAVNÍ ZNAČENÍ - Vodorovné dopravní značení - Podélná čára přerušovaná - V2a - 3,000/6,000 - 0,125 - 2. značení strukturovaným plastem 
=446,270*1/3*0,125=18,595m2 
DOPRAVNÍ ZNAČENÍ - Vodorovné dopravní značení - Podélná čára přerušovaná - V2b - 1,500/1,500 - 0,125 - 2. značení strukturovaným plastem 
=(8,880+19,435)*1/2*0,125=1,770m2 
DOPRAVNÍ ZNAČENÍ - Vodorovné dopravní značení - Vodící čára - V4 - 0,125 - 2. značení strukturovaným plastem 
=(9,470+9,660+463,160+446,20)*0,125=116,061m2 
DOPRAVNÍ ZNAČENÍ - Vodorovné dopravní značení - Příčná čára souvislá s nápisem „STOP“ - V6b - 0,500 - 2. značení strukturovaným plastem 
=9,550*0,500+10,000m2=14,775m2 
DOPRAVNÍ ZNAČENÍ - Vodorovné dopravní značení - Přechod pro chodce - V7a - dl. 7,500, š. 3,000m - 2. značení strukturovaným plastem 
=12,000m2 
Plocha vypočtena pomocí grafického softwaru AutoCad (z grafického výkresu)</t>
  </si>
  <si>
    <t>OBRUBNÍKY - Betonové silniční obrubníky 150x250x1000mm 
Délka vypočtena pomocí grafického softwaru AutoCad (z grafického výkresu)</t>
  </si>
  <si>
    <t>Celkem: 5,204=5,204 [A]</t>
  </si>
  <si>
    <t>Celkem: 6,562=6,562 [A]</t>
  </si>
  <si>
    <t>SO 101.03</t>
  </si>
  <si>
    <t>MÍSTNÍ KOMUNIKACE 01 (KSÚS SK)</t>
  </si>
  <si>
    <t>SKLÁDKA - Uložení asfaltové suti na skládku  
Viz položka č. 5</t>
  </si>
  <si>
    <t>Celkem: 0,557+0,487+39,038=40,082 [A]</t>
  </si>
  <si>
    <t>SKLÁDKA - Uložení stavební suti na skládku 
Viz položka č. 35</t>
  </si>
  <si>
    <t>Celkem: 2,5=2,500 [A]</t>
  </si>
  <si>
    <t>SKLÁDKA - Uložení zeminy na skládku 
Viz položka č. 10</t>
  </si>
  <si>
    <t>Celkem: 53,208=53,208 [A]</t>
  </si>
  <si>
    <t>Celkem: 15,65=15,650 [A]</t>
  </si>
  <si>
    <t>BOURACÍ PRÁCE - Odfrézování asfaltových vrstev v tl. 40mm (asfalt) (napojení na stávající stav) včetně odvozu a uložení na skládku do 20km 
=5,804m2*0,040=0,232m3 
=0,232m3*2,400t/m3=0,557t 
BOURACÍ PRÁCE - Odfrézování asfaltových vrstev v tl. 70mm (asfalt) (napojení na stávající stav) včetně odvozu a uložení na skládku do 20km 
=2,902m2*0,070=0,203m3 
=0,203m3*2,400t/m3=0,487t 
BOURACÍ PRÁCE - Odfrézování asfaltových vrstev v tl. 110mm (asfalt) vozovky včetně odvozu a uložení na skládku do 20km 
=147,869m2*0,110=16,266m3 
=16,266m3*2,400t/m3=39,038t 
Kubatura vypočtena pomocí grafického softwaru AutoCad (z grafického výkresu)</t>
  </si>
  <si>
    <t>Celkem: 5,804*0,04=0,232 [A] 
Celkem: 2,902*0,07=0,203 [B] 
Celkem: 147,869*0,11=16,266 [C] 
Celkem: A+B+C=16,701 [D]</t>
  </si>
  <si>
    <t>Celkem: 5,791+20,64+21,716=48,147 [A]</t>
  </si>
  <si>
    <t>ZEMNÍ PRÁCE - Odhumusování plochy v tl. 150mm, která bude zasažena výkopovými pracemi a úpravou terénu včetně odvozu a uložení zeminy na deponii stavby do 5km (využití na zpětné ohumusování) 
=3,016m3*1,900t/m3=5,730t 
Kubatura vypočtena pomocí grafického softwaru AutoCad (z grafického výkresu)</t>
  </si>
  <si>
    <t>Celkem: (11,307+8,797)*0,15=3,016 [A]</t>
  </si>
  <si>
    <t>ZEMNÍ PRÁCE - Odhumusování plochy v tl. 150mm, která bude zasažena výkopovými pracemi a úpravou terénu včetně odvozu a uložení zeminy na skládku do 20km (nebude využita na zpětné ohumusování) 
=0,786m3*1,900t/m3=1,493t 
Kubatura vypočtena pomocí grafického softwaru AutoCad (z grafického výkresu)</t>
  </si>
  <si>
    <t>Celkem: (16,545+8,797)*0,15-(11,307+8,797)*0,15=0,786 [A]</t>
  </si>
  <si>
    <t>ZEMNÍ PRÁCE - Vykopávka a doprava zeminy z deponie stavby do 5km na místo zpětného ohumusování 
=3,016m3*1,900t/m3=5,730t 
Kubatura vypočtena pomocí grafického softwaru AutoCad (z grafického výkresu)</t>
  </si>
  <si>
    <t>ZEMNÍ PRÁCE - Výkop zeminy pro stavební jámu v zemině tř. 1 včetně pažení a odvozu zeminy na skládku do 20km 
=28,004m3*1,900t/m3=53,208t 
Kubatura vypočtena pomocí grafického softwaru AutoCad (z grafického výkresu)</t>
  </si>
  <si>
    <t>Celkem: 28,004=28,004 [A]</t>
  </si>
  <si>
    <t>ZEMNÍ PRÁCE - Zásyp zeminou vhodnou do náspů, hutněno po vrstvách 300mm na 100% P 
Kubatura vypočtena pomocí grafického softwaru AutoCad (z grafického výkresu)</t>
  </si>
  <si>
    <t>Celkem: 11,613=11,613 [A]</t>
  </si>
  <si>
    <t>ULIČNÍ VPUSTI - Úprava a zhutnění základové spáry 
=4,440m2+1,000m2=5,440m2 
ÚPRAVA Č. 1 - Úprava a zhutnění parapláně 
=11,205m2 
ÚPRAVA Č. 1 - Úprava a zhutnění zemní pláně 
=15,207m2 
Plocha vypočtena pomocí grafického softwaru AutoCad (z grafického výkresu)</t>
  </si>
  <si>
    <t>Celkem: 4,44+1=5,440 [A] 
Celkem: 11,205=11,205 [B] 
Celkem: 15,207=15,207 [C] 
Celkem: A+B+C=31,852 [D]</t>
  </si>
  <si>
    <t>Celkem: 11,307+8,797=20,104 [A]</t>
  </si>
  <si>
    <t>Celkem: 12,155*0,5=6,078 [A]</t>
  </si>
  <si>
    <t>ULIČNÍ VPUSTI - Betonové lože z betonu C12/15 
Kubatura vypočtena pomocí grafického softwaru AutoCad (z grafického výkresu)</t>
  </si>
  <si>
    <t>Celkem: 4,44*0,15=0,666 [A]</t>
  </si>
  <si>
    <t>Celkem: (19,215+13,498)*0,1=3,271 [A]</t>
  </si>
  <si>
    <t>Celkem: 12,88*0,15=1,932 [A]</t>
  </si>
  <si>
    <t>Celkem: 15,856*0,15=2,378 [A]</t>
  </si>
  <si>
    <t>ULIČNÍ VPUSTI - Štěrkopísek fr.0/4 
Kubatura vypočtena pomocí grafického softwaru AutoCad (z grafického výkresu)</t>
  </si>
  <si>
    <t>Celkem: 4,44*0,45=1,998 [A]</t>
  </si>
  <si>
    <t>Celkem: 13,631=13,631 [A]</t>
  </si>
  <si>
    <t>ÚPRAVA Č. 1 - Spojovací postřik kationaktivní emulzí C 60 BP3, zbytkové množství pojiva 0,40 kg/m2 
=13,631m2 
ÚPRAVA Č. 2 - Spojovací postřik kationaktivní emulzí C 60 BP3, zbytkové množství pojiva 0,40 kg/m2 
=143,498m2 
ÚPRAVA Č. 2 - Spojovací postřik kationaktivní emulzí C 60 BP3, zbytkové množství pojiva 0,40 kg/m2 
=146,429m2 
Plocha vypočtena pomocí grafického softwaru AutoCad (z grafického výkresu)</t>
  </si>
  <si>
    <t>Celkem: 13,631=13,631 [A] 
Celkem: 143,498=143,498 [B] 
Celkem: 146,429=146,429 [C] 
Celkem: A+B+C=303,558 [D]</t>
  </si>
  <si>
    <t>Celkem: 11,205=11,205 [A]</t>
  </si>
  <si>
    <t>Celkem: 19,5=19,500 [A]</t>
  </si>
  <si>
    <t>ÚPRAVA Č. 1 - Asfaltový beton pro obrusné vrstvy ACO 11, tl. 40mm + hutnění 
=13,631m2 
ÚPRAVA Č. 2 - Asfaltový beton pro obrusné vrstvy ACO 11, tl. 40mm + hutnění 
=146,429m2 
Plocha vypočtena pomocí grafického softwaru AutoCad (z grafického výkresu)</t>
  </si>
  <si>
    <t>Celkem: 13,631=13,631 [A] 
Celkem: 146,429=146,429 [B] 
Celkem: A+B=160,060 [C]</t>
  </si>
  <si>
    <t>ÚPRAVA Č. 1 - Asfaltový beton pro ložné vrstvy ACL 22, tl. 70mm + hutnění 
=13,631m2 
ÚPRAVA Č. 2 - Asfaltový beton pro ložné vrstvy ACL 22, tl. 70mm + hutnění 
=143,498m2 
Plocha vypočtena pomocí grafického softwaru AutoCad (z grafického výkresu)</t>
  </si>
  <si>
    <t>Celkem: 13,631=13,631 [A] 
Celkem: 143,498=143,498 [B] 
Celkem: A+B=157,129 [C]</t>
  </si>
  <si>
    <t>ULIČNÍ VPUSTI - Přípojky do dešťové kanalizace DN=150mm včetně odbočných tvarovek s hrdly a těsnění 
UV-42-P (0,01065) &gt; dl. přípojky 4,440m (DN=150mm) 
Délka vypočtena pomocí grafického softwaru AutoCad (z grafického výkresu)</t>
  </si>
  <si>
    <t>Celkem: 4,44=4,440 [A]</t>
  </si>
  <si>
    <t>ULIČNÍ VPUSTI - Uliční vpust se sifonem a kalovým košem s napojením do dešťové kanalizace DN=150mm 
UV-42-P (0,01065) &gt; dl. přípojky 4,440m (DN=150mm) 
Počet vypočten pomocí grafického softwaru AutoCad (z grafického výkresu)</t>
  </si>
  <si>
    <t>DOPRAVNÍ ZNAČENÍ - Svislé dopravní značení - Dodávka a montáž (veškeré prvky svislého dopravního značení budou opatřeny pozinkováním) 
1xP6 - Stůj, dej přednost v jízdě! 
1xE2b - Tvar křižovatky 
Počet vypočten pomocí grafického softwaru AutoCad (z grafického výkresu)</t>
  </si>
  <si>
    <t>Celkem: 1+1=2,000 [A]</t>
  </si>
  <si>
    <t>BOURACÍ PRÁCE - Odstranění stávajícího svislého dopravního značení včetně odvozu a likvidace v režii zhotovitele 
1xP4 - Dej přednost v jízdě! 
1xE2b - Tvar křižovatky 
Počet vypočten pomocí grafického softwaru AutoCad (z grafického výkresu)</t>
  </si>
  <si>
    <t>DOPRAVNÍ ZNAČENÍ - Vodorovné dopravní značení - Příčná čára souvislá s nápisem „STOP“ - V6b - 0,500 - 1. značení barvou 
Plocha vypočtena pomocí grafického softwaru AutoCad (z grafického výkresu)</t>
  </si>
  <si>
    <t>Celkem: 12,86*0,5+10=16,430 [A]</t>
  </si>
  <si>
    <t>DOPRAVNÍ ZNAČENÍ - Vodorovné dopravní značení - Příčná čára souvislá s nápisem „STOP“ - V6b - 0,500 - 2. značení strukturovaným plastem 
Plocha vypočtena pomocí grafického softwaru AutoCad (z grafického výkresu)</t>
  </si>
  <si>
    <t>Celkem: 19,215+13,498=32,713 [A]</t>
  </si>
  <si>
    <t>Celkem: 5,791=5,791 [A]</t>
  </si>
  <si>
    <t>BOURACÍ PRÁCE - Odstranění kompletních konstrukcí uličních vpustí včetně odvozu a uložení na skládku do 20km 
=1kus*1,000m3/kus*2,500t/m3=2,500t 
Počet vypočten pomocí grafického softwaru AutoCad (z grafického výkresu)</t>
  </si>
  <si>
    <t>SO 101.04</t>
  </si>
  <si>
    <t>MÍSTNÍ KOMUNIKACE 02 (KSÚS SK)</t>
  </si>
  <si>
    <t>SKLÁDKA - Uložení asfaltové suti na skládku 
Viz položka č. 5</t>
  </si>
  <si>
    <t>Celkem: 5,962+7,781+96,268=110,011 [A]</t>
  </si>
  <si>
    <t>SKLÁDKA - Uložení stavební suti na skládku 
Viz položky č. 4 a 37</t>
  </si>
  <si>
    <t>Celkem: 1,61+3,22=4,830 [A]</t>
  </si>
  <si>
    <t>SKLÁDKA - Uložení zeminy na skládku 
Viz položka č. 9</t>
  </si>
  <si>
    <t>Celkem: 979,851=979,851 [A]</t>
  </si>
  <si>
    <t>BOURACÍ PRÁCE - Odstranění betonových silničních obrubníků včetně odvozu a uložení na skládku do 20km 
=14,000*0,050m2*2,300t/m3=1,610t 
Délka vypočtena pomocí grafického softwaru AutoCad (z grafického výkresu)</t>
  </si>
  <si>
    <t>Celkem: 14=14,000 [A]</t>
  </si>
  <si>
    <t>BOURACÍ PRÁCE - Odfrézování asfaltových vrstev v tl. 40mm (asfalt) (napojení na stávající stav) včetně odvozu a uložení na skládku do 20km 
=62,111m2*0,040=2,484m3 
=2,484m3*2,400t/m3=5,962t 
BOURACÍ PRÁCE - Odfrézování asfaltových vrstev v tl. 70mm (asfalt) (napojení na stávající stav) včetně odvozu a uložení na skládku do 20km 
=46,310m2*0,070=3,242m3 
=3,242m3*2,400t/m3=7,781t 
BOURACÍ PRÁCE - Odfrézování asfaltových vrstev v tl. 110mm (asfalt) vozovky včetně odvozu a uložení na skládku do 20km 
=364,763m2*0,110=40,124m3 
=40,124m3*2,400t/m3=96,298t 
Kubatura vypočtena pomocí grafického softwaru AutoCad (z grafického výkresu)</t>
  </si>
  <si>
    <t>Celkem: 62,111*0,04=2,484 [A] 
Celkem: 46,31*0,07=3,242 [B] 
Celkem: 364,763*0,11=40,124 [C] 
Celkem: A+B+C=45,850 [D]</t>
  </si>
  <si>
    <t>Celkem: 17,486+74,387+13,885=105,758 [A]</t>
  </si>
  <si>
    <t>ZEMNÍ PRÁCE - Odhumusování plochy v tl. 150mm, která bude zasažena výkopovými pracemi a úpravou terénu včetně odvozu a uložení zeminy na deponii stavby do 5km (využití na zpětné ohumusování) 
=25,122m3*1,900t/m3=47,732t 
Kubatura vypočtena pomocí grafického softwaru AutoCad (z grafického výkresu)</t>
  </si>
  <si>
    <t>Celkem: (155,592+11,886)*0,15=25,122 [A]</t>
  </si>
  <si>
    <t>ZEMNÍ PRÁCE - Vykopávka a doprava zeminy z deponie stavby do 5km na místo zpětného ohumusování 
=31,833m3*1,900t/m3=60,483t 
Kubatura vypočtena pomocí grafického softwaru AutoCad (z grafického výkresu)</t>
  </si>
  <si>
    <t>Celkem: (182,402+29,82)*0,15=31,833 [A]</t>
  </si>
  <si>
    <t>ZEMNÍ PRÁCE - Výkop zeminy pro stavební jámu v zemině tř. 1 včetně pažení a odvozu zeminy na skládku do 20km 
=515,711m3*1,900t/m3=979,851t 
Kubatura vypočtena pomocí grafického softwaru AutoCad (z grafického výkresu)</t>
  </si>
  <si>
    <t>Celkem: 515,711=515,711 [A]</t>
  </si>
  <si>
    <t>Celkem: 177,432=177,432 [A]</t>
  </si>
  <si>
    <t>ULIČNÍ VPUSTI - Úprava a zhutnění základové spáry 
=9,280m2+1,000m2=10,280m2 
ÚPRAVA Č. 1 - Úprava a zhutnění parapláně 
=440,895m2 
ÚPRAVA Č. 1 - Úprava a zhutnění zemní pláně 
=440,895m2 
Plocha vypočtena pomocí grafického softwaru AutoCad (z grafického výkresu)</t>
  </si>
  <si>
    <t>Celkem: 9,28+1=10,280 [A] 
Celkem: 440,895=440,895 [B] 
Celkem: 440,895=440,895 [C] 
Celkem: A+B+C=892,070 [D]</t>
  </si>
  <si>
    <t>Celkem: 182,402+29,82=212,222 [A]</t>
  </si>
  <si>
    <t>Celkem: 2*2*1=4,000 [A]</t>
  </si>
  <si>
    <t>Celkem: 440,895*0,5=220,448 [A]</t>
  </si>
  <si>
    <t>Celkem: 9,28*0,15=1,392 [A]</t>
  </si>
  <si>
    <t>OBRUBNÍKY - Betonové lože C20/25-XF3 pod betonové silniční obrubníky 150x250x1000mm 
=(63,938+23,532)*0,100m2=8,747m3 
OBRUBNÍKY - Betonové lože C20/25-XF3 pod betonové bezbariérové obrubníky přímé HK 400x290x1000mm 
=12,000*0,200m2=2,400m3 
OBRUBNÍKY - Betonové lože C20/25-XF3 pod betonové bezbariérové obrubníky náběhové levé 400x290-250x1000mm 
=1,000*0,200m2=0,200m3 
OBRUBNÍKY - Betonové lože C20/25-XF3 pod betonové bezbariérové obrubníky náběhové pravé 400x290-250x1000mm 
=1,000*0,200m2=0,200m3 
Kubatura vypočtena pomocí grafického softwaru AutoCad (z grafického výkresu)</t>
  </si>
  <si>
    <t>Celkem: (63,938+23,532)*0,1=8,747 [A] 
Celkem: 12*0,2=2,400 [B] 
Celkem: 1*0,2=0,200 [C] 
Celkem: 1*0,2=0,200 [D] 
Celkem: A+B+C+D=11,547 [E]</t>
  </si>
  <si>
    <t>Celkem: 9,401=9,401 [A]</t>
  </si>
  <si>
    <t>Celkem: 407,325*0,15=61,099 [A]</t>
  </si>
  <si>
    <t>ÚPRAVA Č. 1 - První podkladní vrstva - Štěrkodrť ŠDA 0/63 tl. 150 mm + hutnění 
Kubatura vypočtena pomocí grafického softwaru AutoCad (z grafického výkresu)</t>
  </si>
  <si>
    <t>Celkem: 440,895*0,15=66,134 [A]</t>
  </si>
  <si>
    <t>Celkem: 9,28*0,45=4,176 [A]</t>
  </si>
  <si>
    <t>Celkem: 429,475=429,475 [A]</t>
  </si>
  <si>
    <t>Celkem: 454,376=454,376 [A]</t>
  </si>
  <si>
    <t>Celkem: 440,895=440,895 [A]</t>
  </si>
  <si>
    <t>ÚPRAVA Č. 1 - Výztužná geomříž 
Plocha vypočtena pomocí grafického softwaru AutoCad (z grafického výkresu)</t>
  </si>
  <si>
    <t>Celkem: 124,921=124,921 [A]</t>
  </si>
  <si>
    <t>ULIČNÍ VPUSTI - Přípojky do dešťové kanalizace DN=150mm včetně odbočných tvarovek s hrdly a těsnění 
UV-43-L (0,08170) &gt; dl. přípojky 9,280m (DN=150mm) 
Délka vypočtena pomocí grafického softwaru AutoCad (z grafického výkresu)</t>
  </si>
  <si>
    <t>Celkem: 9,28=9,280 [A]</t>
  </si>
  <si>
    <t>ULIČNÍ VPUSTI - Uliční vpust se sifonem a kalovým košem s napojením do dešťové kanalizace DN=150mm 
UV-43-L (0,08170) &gt; dl. přípojky 9,280m (DN=150mm) 
Počet vypočten pomocí grafického softwaru AutoCad (z grafického výkresu)</t>
  </si>
  <si>
    <t>DOPRAVNÍ ZNAČENÍ - Svislé dopravní značení - Dodávka a montáž (veškeré prvky svislého dopravního značení budou opatřeny pozinkováním) 
2xB1 - Zákaz vjezdu všech vozidel (v obou směrech) 
2xE13 - Text 
1xP6 - Stůj, dej přednost v jízdě! 
Počet vypočten pomocí grafického softwaru AutoCad (z grafického výkresu)</t>
  </si>
  <si>
    <t>Celkem: 2+2+1=5,000 [A]</t>
  </si>
  <si>
    <t>BOURACÍ PRÁCE - Odstranění stávajícího svislého dopravního značení včetně odvozu a likvidace v režii zhotovitele 
2xB1 - Zákaz vjezdu všech vozidel (v obou směrech) 
2xE13 - Text 
Počet vypočten pomocí grafického softwaru AutoCad (z grafického výkresu)</t>
  </si>
  <si>
    <t>Celkem: 2+2=4,000 [A]</t>
  </si>
  <si>
    <t>DOPRAVNÍ ZNAČENÍ - Vodorovné dopravní značení - Zastávka autobusu nebo trolejbusu - V11a - 9,500m2 - 1. značení barvou 
=9,500m2 
DOPRAVNÍ ZNAČENÍ - Vodorovné dopravní značení - Příčná čára souvislá s nápisem „STOP“ - V6b - 0,500 - 1. značení barvou 
=8,750*0,500+10,000m2=14,375m2 
Plocha vypočtena pomocí grafického softwaru AutoCad (z grafického výkresu)</t>
  </si>
  <si>
    <t>Celkem: 9,5=9,500 [A] 
Celkem: 8,75*0,5+10=14,375 [B] 
Celkem: A+B=23,875 [C]</t>
  </si>
  <si>
    <t>DOPRAVNÍ ZNAČENÍ - Vodorovné dopravní značení - Zastávka autobusu nebo trolejbusu - V11a - 9,500m2 - 2. značení strukturovaným plastem 
=9,500m2 
DOPRAVNÍ ZNAČENÍ - Vodorovné dopravní značení - Příčná čára souvislá s nápisem „STOP“ - V6b - 0,500 - 2. značení strukturovaným plastem 
=8,750*0,500+10,000m2=14,375m2 
Plocha vypočtena pomocí grafického softwaru AutoCad (z grafického výkresu)</t>
  </si>
  <si>
    <t>Celkem: 63,938+23,532=87,470 [A]</t>
  </si>
  <si>
    <t>ZKOUŠKA - Statická zatěžovací zkouška na pláni zemního tělesa, 1. podkladní vrstvě (podsypu, ochranné vrstvě) a 2. podkladní vrstvě vozovky včetně vyhotovení protokolů a geodetického zaměření míst statických zatěžovacích zkoušek 
=3kus*4kus=12kus 
Vzdálenost: 2*155km=310km (1 výjezd) 
Počet zkoušek za jeden pracovní den: 12kus (celkem 1 pracovní den = výjezd) 
Cena za 1kus: 1kus*1350,00Kč/kus+1*310km*5,50Kč/km/12kus=1492,08Kč/kus 
Počet vypočten pomocí grafického softwaru AutoCad (z grafického výkresu)</t>
  </si>
  <si>
    <t>Celkem: 6=6,000 [A]</t>
  </si>
  <si>
    <t>BOURACÍ PRÁCE - Odstranění betonového lože betonových silničních obrubníků včetně odvozu a uložení na skládku do 20km 
=1,400m3*2,300t/m3=3,220t 
Kubatura vypočtena pomocí grafického softwaru AutoCad (z grafického výkresu)</t>
  </si>
  <si>
    <t>Celkem: 14*0,1=1,400 [A]</t>
  </si>
  <si>
    <t>SO 101.05</t>
  </si>
  <si>
    <t>MÍSTNÍ KOMUNIKACE 03 (KSÚS SK)</t>
  </si>
  <si>
    <t>Celkem: 0,631+0,552+91,152=92,335 [A]</t>
  </si>
  <si>
    <t>SKLÁDKA - Uložení stavební suti na skládku 
Viz položky č. 4 a 36</t>
  </si>
  <si>
    <t>Celkem: 0,389+0,777=1,166 [A]</t>
  </si>
  <si>
    <t>Celkem: 318,592=318,592 [A]</t>
  </si>
  <si>
    <t>BOURACÍ PRÁCE - Odstranění betonových silničních obrubníků včetně odvozu a uložení na skládku do 20km 
=3,383*0,050m2*2,300t/m3=0,389t 
Délka vypočtena pomocí grafického softwaru AutoCad (z grafického výkresu)</t>
  </si>
  <si>
    <t>Celkem: 2,383+1=3,383 [A]</t>
  </si>
  <si>
    <t>BOURACÍ PRÁCE - Odfrézování asfaltových vrstev v tl. 40mm (asfalt) (napojení na stávající stav) včetně odvozu a uložení na skládku do 20km 
=6,580m2*0,040=0,263m3 
=0,263m3*2,400t/m3=0,631t 
BOURACÍ PRÁCE - Odfrézování asfaltových vrstev v tl. 70mm (asfalt) (napojení na stávající stav) včetně odvozu a uložení na skládku do 20km 
=3,290m2*0,070=0,230m3 
=0,230m3*2,400t/m3=0,552t 
BOURACÍ PRÁCE - Odfrézování asfaltových vrstev v tl. 110mm (asfalt) vozovky včetně odvozu a uložení na skládku do 20km 
=345,277m2*0,110=37,980m3 
=37,980m3*2,400t/m3=91,152t 
Kubatura vypočtena pomocí grafického softwaru AutoCad (z grafického výkresu)</t>
  </si>
  <si>
    <t>Celkem: 6,58*0,04=0,263 [A] 
Celkem: 3,29*0,07=0,230 [B] 
Celkem: 345,277*0,11=37,980 [C] 
Celkem: A+B+C=38,473 [D]</t>
  </si>
  <si>
    <t>ÚPRAVA Č. 1 - Prořezání drážky v pracovní spáře 
=9,826+35,122=44,984m 
ÚPRAVA Č. 2 - Prořezání drážky v pracovní spáře 
=6,660+21,996=28,656m 
Délka vypočtena pomocí grafického softwaru AutoCad (z grafického výkresu)</t>
  </si>
  <si>
    <t>Celkem: 9,826+35,122=44,948 [A] 
Celkem: 6,66+21,996=28,656 [B] 
Celkem: A+B=73,604 [C]</t>
  </si>
  <si>
    <t>ZEMNÍ PRÁCE - Odhumusování plochy v tl. 150mm, která bude zasažena výkopovými pracemi a úpravou terénu včetně odvozu a uložení zeminy na deponii stavby do 5km (využití na zpětné ohumusování) 
=2,907m3*1,900t/m3=5,523t 
Kubatura vypočtena pomocí grafického softwaru AutoCad (z grafického výkresu)</t>
  </si>
  <si>
    <t>Celkem: (11,035+8,342)*0,15=2,907 [A]</t>
  </si>
  <si>
    <t>ZEMNÍ PRÁCE - Vykopávka a doprava zeminy z deponie stavby do 5km na místo zpětného ohumusování 
=13,771m3*1,900t/m3=26,165t 
Kubatura vypočtena pomocí grafického softwaru AutoCad (z grafického výkresu)</t>
  </si>
  <si>
    <t>Celkem: (83,565+0,647+7,592)*0,15=13,771 [A]</t>
  </si>
  <si>
    <t>ZEMNÍ PRÁCE - Výkop zeminy pro stavební jámu v zemině tř. 1 včetně pažení a odvozu zeminy na skládku do 20km 
=167,680m3*1,900t/m3=318,592t 
Kubatura vypočtena pomocí grafického softwaru AutoCad (z grafického výkresu)</t>
  </si>
  <si>
    <t>Celkem: 167,68=167,680 [A]</t>
  </si>
  <si>
    <t>Celkem: 6,771=6,771 [A]</t>
  </si>
  <si>
    <t>ÚPRAVA Č. 1 - Úprava a zhutnění parapláně 
=162,019m2 
ÚPRAVA Č. 1 - Úprava a zhutnění zemní pláně 
=165,335m2 
Plocha vypočtena pomocí grafického softwaru AutoCad (z grafického výkresu)</t>
  </si>
  <si>
    <t>Celkem: 162,019=162,019 [A] 
Celkem: 165,335=165,335 [B] 
Celkem: A+B=327,354 [C]</t>
  </si>
  <si>
    <t>Celkem: 83,565+0,647+7,592=91,804 [A]</t>
  </si>
  <si>
    <t>Celkem: 2*2*2=8,000 [A]</t>
  </si>
  <si>
    <t>Celkem: 163,677*0,5=81,839 [A]</t>
  </si>
  <si>
    <t>OBRUBNÍKY - Betonové lože C20/25-XF3 pod betonové silniční obrubníky 150x250x1000mm 
=(26,311+18,636+1,000)*0,100m2=4,595m3 
OBRUBNÍKY - Betonové lože C20/25-XF3 pod betonové silniční obrubníky nájezdové 150x150x1000mm 
=2,400*0,100m2=0,240m3 
Kubatura vypočtena pomocí grafického softwaru AutoCad (z grafického výkresu)</t>
  </si>
  <si>
    <t>Celkem: (26,311+18,636+1)*0,1=4,595 [A] 
Celkem: 2,4*0,1=0,240 [B] 
Celkem: A+B=4,835 [C]</t>
  </si>
  <si>
    <t>Celkem: 1,193=1,193 [A]</t>
  </si>
  <si>
    <t>Celkem: 153,126*0,15=22,969 [A]</t>
  </si>
  <si>
    <t>Celkem: 166,663*0,15=24,999 [A]</t>
  </si>
  <si>
    <t>Celkem: 0,419=0,419 [A]</t>
  </si>
  <si>
    <t>Celkem: 155,627=155,627 [A]</t>
  </si>
  <si>
    <t>ÚPRAVA Č. 1 - Spojovací postřik kationaktivní emulzí C 60 BP3, zbytkové množství pojiva 0,40 kg/m2 
=155,627m2 
ÚPRAVA Č. 2 - Spojovací postřik kationaktivní emulzí C 60 BP3, zbytkové množství pojiva 0,40 kg/m2 
=146,555m2 
ÚPRAVA Č. 2 - Spojovací postřik kationaktivní emulzí C 60 BP3, zbytkové množství pojiva 0,40 kg/m2 
=149,878m2 
Plocha vypočtena pomocí grafického softwaru AutoCad (z grafického výkresu)</t>
  </si>
  <si>
    <t>Celkem: 155,627=155,627 [A] 
Celkem: 146,555=146,555 [B] 
Celkem: 149,878=149,878 [C] 
Celkem: A+B+C=452,060 [D]</t>
  </si>
  <si>
    <t>Celkem: 162,019=162,019 [A]</t>
  </si>
  <si>
    <t>Celkem: 17,227=17,227 [A]</t>
  </si>
  <si>
    <t>ÚPRAVA Č. 1 - Asfaltový beton pro obrusné vrstvy ACO 11, tl. 40mm + hutnění 
=155,627m2 
ÚPRAVA Č. 2 - Asfaltový beton pro obrusné vrstvy ACO 11, tl. 40mm + hutnění 
=149,878m2 
Plocha vypočtena pomocí grafického softwaru AutoCad (z grafického výkresu)</t>
  </si>
  <si>
    <t>Celkem: 155,627=155,627 [A] 
Celkem: 149,878=149,878 [B] 
Celkem: A+B=305,505 [C]</t>
  </si>
  <si>
    <t>ÚPRAVA Č. 1 - Asfaltový beton pro ložné vrstvy ACL 22, tl. 70mm + hutnění 
=155,627m2 
ÚPRAVA Č. 2 - Asfaltový beton pro ložné vrstvy ACL 22, tl. 70mm + hutnění 
=146,555m2 
Plocha vypočtena pomocí grafického softwaru AutoCad (z grafického výkresu)</t>
  </si>
  <si>
    <t>Celkem: 155,627=155,627 [A] 
Celkem: 146,555=146,555 [B] 
Celkem: A+B=302,182 [C]</t>
  </si>
  <si>
    <t>ÚPRAVA Č. 3 - Cementobetonová dlažba tl. 60mm, odstín šedá 
ÚPRAVA Č. 3 - Lože z hrubého drceného kameniva frakce 6/8 tl. 30mm 
=0,419m2*0,030=0,013m3 
Plocha vypočtena pomocí grafického softwaru AutoCad (z grafického výkresu)</t>
  </si>
  <si>
    <t>ÚPRAVA Č. 1 - Asfaltová zálivka 
=9,826+35,122=44,948m 
ÚPRAVA Č. 2 - Asfaltová zálivka 
=6,660+21,996=28,656m 
Délka vypočtena pomocí grafického softwaru AutoCad (z grafického výkresu)</t>
  </si>
  <si>
    <t>OSTATNÍ - Výšková rektifikace poklopu uličních vpustí 
Počet vypočten pomocí grafického softwaru AutoCad (z grafického výkresu)</t>
  </si>
  <si>
    <t>DOPRAVNÍ ZNAČENÍ - Svislé dopravní značení - Dodávka a montáž (veškeré prvky svislého dopravního značení budou opatřeny pozinkováním) 
1xP6 - Stůj, dej přednost v jízdě! 
Počet vypočten pomocí grafického softwaru AutoCad (z grafického výkresu)</t>
  </si>
  <si>
    <t>BOURACÍ PRÁCE - Odstranění stávajícího svislého dopravního značení včetně odvozu a likvidace v režii zhotovitele 
1xP4 - Dej přednost v jízdě! 
Počet vypočten pomocí grafického softwaru AutoCad (z grafického výkresu)</t>
  </si>
  <si>
    <t>Celkem: 10,52*0,5+10=15,260 [A]</t>
  </si>
  <si>
    <t>OBRUBNÍKY - Betonové silniční obrubníky 150x250x1000mm 
=26,311+18,636+1,000=45,957m 
OBRUBNÍKY - Betonové silniční obrubníky nájezdové 150x150x1000mm 
=2,400m 
Délka vypočtena pomocí grafického softwaru AutoCad (z grafického výkresu)</t>
  </si>
  <si>
    <t>Celkem: 26,311+18,636+1=45,947 [A] 
Celkem: 2,4=2,400 [B] 
Celkem: A+B=48,347 [C]</t>
  </si>
  <si>
    <t>Celkem: 6,68=6,680 [A]</t>
  </si>
  <si>
    <t>ZKOUŠKA - Statická zatěžovací zkouška na pláni zemního tělesa, 1. podkladní vrstvě (podsypu, ochranné vrstvě) a 2. podkladní vrstvě vozovky včetně vyhotovení protokolů a geodetického zaměření míst statických zatěžovacích zkoušek 
=1kus*4kus=4kus 
Vzdálenost: 2*155km=310km (1 výjezd) 
Počet zkoušek za jeden pracovní den: 12kus (celkem 1 pracovní den = výjezd) 
Cena za 1kus: 1kus*1350,00Kč/kus+1*310km*5,50Kč/km/4kus=1776,25Kč/kus 
Počet vypočten pomocí grafického softwaru AutoCad (z grafického výkresu)</t>
  </si>
  <si>
    <t>Celkem: 3=3,000 [A]</t>
  </si>
  <si>
    <t>BOURACÍ PRÁCE - Odstranění betonového lože betonových silničních obrubníků včetně odvozu a uložení na skládku do 20km 
=0,338m3*2,300t/m3=0,777t 
Kubatura vypočtena pomocí grafického softwaru AutoCad (z grafického výkresu)</t>
  </si>
  <si>
    <t>Celkem: (2,383+1)*0,1=0,338 [A]</t>
  </si>
  <si>
    <t>SO 101.06</t>
  </si>
  <si>
    <t>MÍSTNÍ KOMUNIKACE 04 (KSÚS SK)</t>
  </si>
  <si>
    <t>SKLÁDKA - Uložení stavební suti na skládku 
Viz položky č. 3 a 29</t>
  </si>
  <si>
    <t>Celkem: 0,483+0,966=1,449 [A]</t>
  </si>
  <si>
    <t>SKLÁDKA - Uložení zeminy na skládku 
Viz položka č. 7</t>
  </si>
  <si>
    <t>Celkem: 168,798=168,798 [A]</t>
  </si>
  <si>
    <t>BOURACÍ PRÁCE - Odstranění betonových silničních obrubníků včetně odvozu a uložení na skládku do 20km 
=4,200*0,050m2*2,300t/m3=0,483t 
Délka vypočtena pomocí grafického softwaru AutoCad (z grafického výkresu)</t>
  </si>
  <si>
    <t>Celkem: 2,1+2,1=4,200 [A]</t>
  </si>
  <si>
    <t>Celkem: 15,204+10,86=26,064 [A]</t>
  </si>
  <si>
    <t>ZEMNÍ PRÁCE - Odhumusování plochy v tl. 150mm, která bude zasažena výkopovými pracemi a úpravou terénu včetně odvozu a uložení zeminy na deponii stavby do 5km (využití na zpětné ohumusování) 
=1,806m3*1,900t/m3=3,431t 
Kubatura vypočtena pomocí grafického softwaru AutoCad (z grafického výkresu)</t>
  </si>
  <si>
    <t>Celkem: (5,348+0,732+5,96)*0,15=1,806 [A]</t>
  </si>
  <si>
    <t>ZEMNÍ PRÁCE - Vykopávka a doprava zeminy z deponie stavby do 5km na místo zpětného ohumusování 
=2,018m3*1,900t/m3=3,834t 
Kubatura vypočtena pomocí grafického softwaru AutoCad (z grafického výkresu)</t>
  </si>
  <si>
    <t>Celkem: (6,491+0,732+6,229)*0,15=2,018 [A]</t>
  </si>
  <si>
    <t>ZEMNÍ PRÁCE - Výkop zeminy pro stavební jámu v zemině tř. 1 včetně pažení a odvozu zeminy na skládku do 20km 
=88,841m3*1,900t/m3=168,798t 
Kubatura vypočtena pomocí grafického softwaru AutoCad (z grafického výkresu)</t>
  </si>
  <si>
    <t>Celkem: 88,841=88,841 [A]</t>
  </si>
  <si>
    <t>Celkem: 1,89=1,890 [A]</t>
  </si>
  <si>
    <t>ÚPRAVA Č. 1 - Úprava a zhutnění parapláně 
=63,970m2 
ÚPRAVA Č. 1 - Úprava a zhutnění zemní pláně 
=67,968m2 
Plocha vypočtena pomocí grafického softwaru AutoCad (z grafického výkresu)</t>
  </si>
  <si>
    <t>Celkem: 63,97=63,970 [A] 
Celkem: 67,968=67,968 [B] 
Celkem: A+B=131,938 [C]</t>
  </si>
  <si>
    <t>Celkem: 6,491+0,732+6,229=13,452 [A]</t>
  </si>
  <si>
    <t>Celkem: 65,969*0,5=32,985 [A]</t>
  </si>
  <si>
    <t>OBRUBNÍKY - Betonové lože C20/25-XF3 pod betonové silniční obrubníky 150x250x1000mm 
=(12,499+11,119)*0,100m2=2,362m3 
OBRUBNÍKY - Betonové lože C20/25-XF3 pod betonové silniční obrubníky nájezdové 150x150x1000mm 
=(2,100+2,100)*0,100m2=0,420m3 
Kubatura vypočtena pomocí grafického softwaru AutoCad (z grafického výkresu)</t>
  </si>
  <si>
    <t>Celkem: (12,499+11,119)*0,1=2,362 [A]</t>
  </si>
  <si>
    <t>Celkem: 1,07+1,064=2,134 [A]</t>
  </si>
  <si>
    <t>Celkem: 55,35*0,15=8,303 [A]</t>
  </si>
  <si>
    <t>Celkem: 68,568*0,15=10,285 [A]</t>
  </si>
  <si>
    <t>Celkem: 59,955=59,955 [A]</t>
  </si>
  <si>
    <t>Celkem: 62,158=62,158 [A]</t>
  </si>
  <si>
    <t>ÚPRAVA Č. 1 - Tkaná separační / výztužná geotextilie - pevnost v tahu i podélně 80kN/m, odolnost proti protržení CBR - 10kN 
Plocha vypočtena pomocí grafického softwaru AutoCad (z grafického výkresu)</t>
  </si>
  <si>
    <t>Celkem: 63,97=63,970 [A]</t>
  </si>
  <si>
    <t>Celkem: 8,71=8,710 [A]</t>
  </si>
  <si>
    <t>Celkem: 7,61*0,5+10=13,805 [A]</t>
  </si>
  <si>
    <t>OBRUBNÍKY - Betonové silniční obrubníky 150x250x1000mm 
=12,499+11,119=23,618m 
OBRUBNÍKY - Betonové silniční obrubníky nájezdové 150x150x1000mm 
=2,100+2,100=4,200m 
Délka vypočtena pomocí grafického softwaru AutoCad (z grafického výkresu)</t>
  </si>
  <si>
    <t>Celkem: 12,499+11,119=23,618 [A] 
Celkem: 2,1+2,1=4,200 [B] 
Celkem: A+B=27,818 [C]</t>
  </si>
  <si>
    <t>BOURACÍ PRÁCE - Odstranění betonového lože betonových silničních obrubníků včetně odvozu a uložení na skládku do 20km 
=0,420m3*2,300t/m3=0,966t 
Kubatura vypočtena pomocí grafického softwaru AutoCad (z grafického výkresu)</t>
  </si>
  <si>
    <t>Celkem: (2,1+2,1)*0,1=0,420 [A]</t>
  </si>
  <si>
    <t>SO 101.07</t>
  </si>
  <si>
    <t>MÍSTNÍ KOMUNIKACE 05 (KSÚS SK)</t>
  </si>
  <si>
    <t>SKLÁDKA - Uložení asfaltové suti na skládku  
Viz položka č. 3</t>
  </si>
  <si>
    <t>Celkem: 0,965+0,845+15,514=17,324 [A]</t>
  </si>
  <si>
    <t>Celkem: 80,632=80,632 [A]</t>
  </si>
  <si>
    <t>BOURACÍ PRÁCE - Odfrézování asfaltových vrstev v tl. 40mm (asfalt) (napojení na stávající stav) včetně odvozu a uložení na skládku do 20km 
=10,044m2*0,040=0,402m3 
=0,402m3*2,400t/m3=0,965t 
BOURACÍ PRÁCE - Odfrézování asfaltových vrstev v tl. 70mm (asfalt) (napojení na stávající stav) včetně odvozu a uložení na skládku do 20km 
=5,022m2*0,070=0,352m3 
=0,352m3*2,400t/m3=0,845t 
BOURACÍ PRÁCE - Odfrézování asfaltových vrstev v tl. 110mm (asfalt) vozovky včetně odvozu a uložení na skládku do 20km 
=58,766m2*0,110=6,464m3 
=6,464m3*2,400t/m3=15,514t 
Kubatura vypočtena pomocí grafického softwaru AutoCad (z grafického výkresu)</t>
  </si>
  <si>
    <t>Celkem: 10,044*0,04=0,402 [A] 
Celkem: 5,022*0,07=0,352 [B] 
Celkem: 58,766*0,11=6,464 [C] 
Celkem: A+B+C=7,218 [D]</t>
  </si>
  <si>
    <t>Celkem: 10,006+18,816+3,99=32,812 [A]</t>
  </si>
  <si>
    <t>ZEMNÍ PRÁCE - Odhumusování plochy v tl. 150mm, která bude zasažena výkopovými pracemi a úpravou terénu včetně odvozu a uložení zeminy na deponii stavby do 5km (využití na zpětné ohumusování) 
=3,011m3*1,900t/m3=5,721t 
Kubatura vypočtena pomocí grafického softwaru AutoCad (z grafického výkresu)</t>
  </si>
  <si>
    <t>Celkem: (17,23+2,846)*0,15=3,011 [A]</t>
  </si>
  <si>
    <t>ZEMNÍ PRÁCE - Odhumusování plochy v tl. 150mm, která bude zasažena výkopovými pracemi a úpravou terénu včetně odvozu a uložení zeminy na skládku do 20km (nebude využita na zpětné ohumusování) 
=0,609m3*1,900t/m3=1,157t 
Kubatura vypočtena pomocí grafického softwaru AutoCad (z grafického výkresu)</t>
  </si>
  <si>
    <t>Celkem: (2,936+21,198)*0,15-(17,23+2,846)*0,15=0,609 [A]</t>
  </si>
  <si>
    <t>ZEMNÍ PRÁCE - Vykopávka a doprava zeminy z deponie stavby do 5km na místo zpětného ohumusování 
=3,011m3*1,900t/m3=5,721t 
Kubatura vypočtena pomocí grafického softwaru AutoCad (z grafického výkresu)</t>
  </si>
  <si>
    <t>ZEMNÍ PRÁCE - Výkop zeminy pro stavební jámu v zemině tř. 1 včetně pažení a odvozu zeminy na skládku do 20km 
=42,438m3*1,900t/m3=80,632t 
Kubatura vypočtena pomocí grafického softwaru AutoCad (z grafického výkresu)</t>
  </si>
  <si>
    <t>Celkem: 42,438=42,438 [A]</t>
  </si>
  <si>
    <t>Celkem: 1,165=1,165 [A]</t>
  </si>
  <si>
    <t>ÚPRAVA Č. 1 - Úprava a zhutnění parapláně 
=42,576m2 
ÚPRAVA Č. 1 - Úprava a zhutnění zemní pláně 
=44,596m2 
Plocha vypočtena pomocí grafického softwaru AutoCad (z grafického výkresu)</t>
  </si>
  <si>
    <t>Celkem: 42,576=42,576 [A] 
Celkem: 44,596=44,596 [B] 
Celkem: A+B=87,172 [C]</t>
  </si>
  <si>
    <t>Celkem: 17,23+2,846=20,076 [A]</t>
  </si>
  <si>
    <t>Celkem: 43,586*0,5=21,793 [A]</t>
  </si>
  <si>
    <t>Celkem: (9,36+5,204)*0,1=1,456 [A]</t>
  </si>
  <si>
    <t>Celkem: 38,706*0,15=5,806 [A]</t>
  </si>
  <si>
    <t>Celkem: 44,941*0,15=6,741 [A]</t>
  </si>
  <si>
    <t>Celkem: 44,872=44,872 [A]</t>
  </si>
  <si>
    <t>Celkem: 49,945=49,945 [A]</t>
  </si>
  <si>
    <t>Celkem: 42,576=42,576 [A]</t>
  </si>
  <si>
    <t>Celkem: 20,006=20,006 [A]</t>
  </si>
  <si>
    <t>Celkem: 10,58*0,5+10=15,290 [A]</t>
  </si>
  <si>
    <t>Celkem: 9,36+5,204=14,564 [A]</t>
  </si>
  <si>
    <t>Celkem: 10,084=10,084 [A]</t>
  </si>
  <si>
    <t>SO 101.08</t>
  </si>
  <si>
    <t>MÍSTNÍ KOMUNIKACE 06 (KSÚS SK)</t>
  </si>
  <si>
    <t>Celkem: 0,568+0,497+14,213=15,278 [A]</t>
  </si>
  <si>
    <t>Celkem: 151,278=151,278 [A]</t>
  </si>
  <si>
    <t>BOURACÍ PRÁCE - Odfrézování asfaltových vrstev v tl. 40mm (asfalt) (napojení na stávající stav) včetně odvozu a uložení na skládku do 20km 
=5,914m2*0,040=0,237m3 
=0,237m3*2,400t/m3=0,568t 
BOURACÍ PRÁCE - Odfrézování asfaltových vrstev v tl. 70mm (asfalt) (napojení na stávající stav) včetně odvozu a uložení na skládku do 20km 
=2,967m2*0,070=0,207m3 
=0,207m3*2,400t/m3=0,497t 
BOURACÍ PRÁCE - Odfrézování asfaltových vrstev v tl. 110mm (asfalt) vozovky včetně odvozu a uložení na skládku do 20km 
=53,834m2*0,110=5,922m3 
=5,922m3*2,400t/m3=14,213t 
Kubatura vypočtena pomocí grafického softwaru AutoCad (z grafického výkresu)</t>
  </si>
  <si>
    <t>Celkem: 5,914*0,04=0,237 [A] 
Celkem: 2,967*0,07=0,208 [B] 
Celkem: 53,834*0,11=5,922 [C] 
Celkem: A+B+C=6,367 [D]</t>
  </si>
  <si>
    <t>Celkem: 5,909+17,656+8,442=32,007 [A]</t>
  </si>
  <si>
    <t>ZEMNÍ PRÁCE - Odhumusování plochy v tl. 150mm, která bude zasažena výkopovými pracemi a úpravou terénu včetně odvozu a uložení zeminy na deponii stavby do 5km (využití na zpětné ohumusování) 
=1,956m3*1,900t/m3=3,716t 
Kubatura vypočtena pomocí grafického softwaru AutoCad (z grafického výkresu)</t>
  </si>
  <si>
    <t>Celkem: (7,056+5,984)*0,15=1,956 [A]</t>
  </si>
  <si>
    <t>ZEMNÍ PRÁCE - Odhumusování plochy v tl. 150mm, která bude zasažena výkopovými pracemi a úpravou terénu včetně odvozu a uložení zeminy na skládku do 20km (nebude využita na zpětné ohumusování) 
=0,525m3*1,900t/m3=0,998t 
Kubatura vypočtena pomocí grafického softwaru AutoCad (z grafického výkresu)</t>
  </si>
  <si>
    <t>Celkem: (4,082+12,46)*0,15-(7,056+5,984)*0,15=0,525 [A]</t>
  </si>
  <si>
    <t>ZEMNÍ PRÁCE - Vykopávka a doprava zeminy z deponie stavby do 5km na místo zpětného ohumusování 
=1,956m3*1,900t/m3=3,716t 
Kubatura vypočtena pomocí grafického softwaru AutoCad (z grafického výkresu)</t>
  </si>
  <si>
    <t>ZEMNÍ PRÁCE - Výkop zeminy pro stavební jámu v zemině tř. 1 včetně pažení a odvozu zeminy na skládku do 20km 
=79,620m3*1,900t/m3=151,278t 
Kubatura vypočtena pomocí grafického softwaru AutoCad (z grafického výkresu)</t>
  </si>
  <si>
    <t>Celkem: 79,62=79,620 [A]</t>
  </si>
  <si>
    <t>Celkem: 1,826=1,826 [A]</t>
  </si>
  <si>
    <t>ÚPRAVA Č. 1 - Úprava a zhutnění parapláně 
=78,403m2 
ÚPRAVA Č. 1 - Úprava a zhutnění zemní pláně 
=81,847m2 
Plocha vypočtena pomocí grafického softwaru AutoCad (z grafického výkresu)</t>
  </si>
  <si>
    <t>Celkem: 78,403=78,403 [A] 
Celkem: 81,847=81,847 [B] 
Celkem: A+B=160,250 [C]</t>
  </si>
  <si>
    <t>Celkem: 7,056+5,984=13,040 [A]</t>
  </si>
  <si>
    <t>Celkem: 80,125*0,5=40,063 [A]</t>
  </si>
  <si>
    <t>Celkem: (11,516+11,312)*0,1=2,283 [A]</t>
  </si>
  <si>
    <t>ÚPRAVA Č. 1 - Podkladní vrstva - Mechanicky zpevněné kamenivo MZK tl. 150mm + hutnění 
Kubatura vypočtena pomocí grafického softwaru AutoCad (z grafického výkresu)</t>
  </si>
  <si>
    <t>Celkem: 70,719*0,15=10,608 [A]</t>
  </si>
  <si>
    <t>Celkem: 82,602*0,15=12,390 [A]</t>
  </si>
  <si>
    <t>Celkem: 76,146=76,146 [A]</t>
  </si>
  <si>
    <t>Celkem: 79,132=79,132 [A]</t>
  </si>
  <si>
    <t>Celkem: 78,403=78,403 [A]</t>
  </si>
  <si>
    <t>Celkem: 11,952=11,952 [A]</t>
  </si>
  <si>
    <t>Celkem: 8,66*0,5+10=14,330 [A]</t>
  </si>
  <si>
    <t>Celkem: 11,516+11,312=22,828 [A]</t>
  </si>
  <si>
    <t>Celkem: 5,909=5,909 [A]</t>
  </si>
  <si>
    <t>SO 101.09</t>
  </si>
  <si>
    <t>MÍSTNÍ KOMUNIKACE 07 (KSÚS SK)</t>
  </si>
  <si>
    <t>SKLÁDKA - Uložení asfaltové suti na skládku 
Viz položka č. 3</t>
  </si>
  <si>
    <t>Celkem: 0,293+0,257+22,44=22,990 [A]</t>
  </si>
  <si>
    <t>Celkem: 1,9=1,900 [A]</t>
  </si>
  <si>
    <t>BOURACÍ PRÁCE - Odfrézování asfaltových vrstev v tl. 40mm (asfalt) (napojení na stávající stav) včetně odvozu a uložení na skládku do 20km 
=3,044m2*0,040=0,122m3 
=0,122m3*2,400t/m3=0,293t 
BOURACÍ PRÁCE - Odfrézování asfaltových vrstev v tl. 70mm (asfalt) (napojení na stávající stav) včetně odvozu a uložení na skládku do 20km 
=1,522m2*0,070=0,107m3 
=0,107m3*2,400t/m3=0,257t 
BOURACÍ PRÁCE - Odfrézování asfaltových vrstev v tl. 110mm (asfalt) vozovky včetně odvozu a uložení na skládku do 20km 
=85,000m2*0,110=9,350m3 
=9,350m3*2,400t/m3=22,440t 
Kubatura vypočtena pomocí grafického softwaru AutoCad (z grafického výkresu)</t>
  </si>
  <si>
    <t>Celkem: 3,044*0,04=0,122 [A] 
Celkem: 1,522*0,07=0,107 [B] 
Celkem: 85*0,11=9,350 [C] 
Celkem: A+B+C=9,579 [D]</t>
  </si>
  <si>
    <t>Celkem: 3,088+16,346+15,191=34,625 [A]</t>
  </si>
  <si>
    <t>ZEMNÍ PRÁCE - Odhumusování plochy v tl. 150mm, která bude zasažena výkopovými pracemi a úpravou terénu včetně odvozu a uložení zeminy na deponii stavby do 5km (využití na zpětné ohumusování) 
=3,102m3*1,900t/m3=5,894t 
Kubatura vypočtena pomocí grafického softwaru AutoCad (z grafického výkresu)</t>
  </si>
  <si>
    <t>Celkem: 20,679*0,15=3,102 [A]</t>
  </si>
  <si>
    <t>Celkem: 31,097*0,15=4,665 [A]</t>
  </si>
  <si>
    <t>ZEMNÍ PRÁCE - Výkop zeminy pro stavební jámu v zemině tř. 1 včetně pažení a odvozu zeminy na skládku do 20km 
=1,000m3*1,900t/m3=1,900t 
Kubatura vypočtena pomocí grafického softwaru AutoCad (z grafického výkresu)</t>
  </si>
  <si>
    <t>Celkem: 0,568=0,568 [A]</t>
  </si>
  <si>
    <t>Celkem: 31,097=31,097 [A]</t>
  </si>
  <si>
    <t>OBRUBNÍKY - Betonové lože C20/25-XF3 pod betonové silniční obrubníky 150x250x1000mm 
=(9,113+18,440)*0,100m2=2,755m3 
OBRUBNÍKY - Betonové lože C20/25-XF3 pod betonové silniční obrubníky nájezdové 150x150x1000mm 
=10,950*0,100m2=1,095m3 
Kubatura vypočtena pomocí grafického softwaru AutoCad (z grafického výkresu)</t>
  </si>
  <si>
    <t>Celkem: (9,113+18,44)*0,1=2,755 [A] 
Celkem: 10,95*0,1=1,095 [B] 
Celkem: A+B=3,850 [C]</t>
  </si>
  <si>
    <t>ÚPRAVA Č. 2 - Spojovací postřik kationaktivní emulzí C 60 BP3, zbytkové množství pojiva 0,40 kg/m2 
=71,273m2 
ÚPRAVA Č. 2 - Spojovací postřik kationaktivní emulzí C 60 BP3, zbytkové množství pojiva 0,40 kg/m2 
=72,810m2 
Plocha vypočtena pomocí grafického softwaru AutoCad (z grafického výkresu)</t>
  </si>
  <si>
    <t>Celkem: 71,273=71,273 [A] 
Celkem: 72,81=72,810 [B] 
Celkem: A+B=144,083 [C]</t>
  </si>
  <si>
    <t>Celkem: 32,692=32,692 [A]</t>
  </si>
  <si>
    <t>ÚPRAVA Č. 2 - Asfaltový beton pro obrusné vrstvy ACO 11, tl. 40mm + hutnění 
Plocha vypočtena pomocí grafického softwaru AutoCad (z grafického výkresu)</t>
  </si>
  <si>
    <t>Celkem: 72,81=72,810 [A]</t>
  </si>
  <si>
    <t>ÚPRAVA Č. 2 - Asfaltový beton pro ložné vrstvy ACL 22, tl. 70mm + hutnění 
Plocha vypočtena pomocí grafického softwaru AutoCad (z grafického výkresu)</t>
  </si>
  <si>
    <t>Celkem: 71,273=71,273 [A]</t>
  </si>
  <si>
    <t>Celkem: 9,26*0,5+10=14,630 [A]</t>
  </si>
  <si>
    <t>OBRUBNÍKY - Betonové silniční obrubníky 150x250x1000mm 
=9,113+18,440=27,553m 
OBRUBNÍKY - Betonové silniční obrubníky nájezdové 150x150x1000mm 
=10,950m 
Délka vypočtena pomocí grafického softwaru AutoCad (z grafického výkresu)</t>
  </si>
  <si>
    <t>Celkem: 9,113+18,44=27,553 [A] 
Celkem: 10,95=10,950 [B] 
Celkem: A+B=38,503 [C]</t>
  </si>
  <si>
    <t>Celkem: 3,088=3,088 [A]</t>
  </si>
  <si>
    <t>SO 102</t>
  </si>
  <si>
    <t>VEŘEJNÝ PROSTOR (OBEC HLÍZOV)</t>
  </si>
  <si>
    <t>SO 102.01</t>
  </si>
  <si>
    <t>CHODNÍKY A SJEZDY (OBEC HLÍZOV)</t>
  </si>
  <si>
    <t>SKLÁDKA - Uložení stavební suti na skládku 
Viz položky č. 3, 4, 5 a 21</t>
  </si>
  <si>
    <t>Celkem: 2,176+4,354+15,907+10,962=33,399 [A]</t>
  </si>
  <si>
    <t>Celkem: 355,456=355,456 [A]</t>
  </si>
  <si>
    <t>113458</t>
  </si>
  <si>
    <t>ODSTRAN KRYTU ZPEVNĚNÝCH PLOCH Z BETONU VČET PODKLADU, ODVOZ DO 20KM</t>
  </si>
  <si>
    <t>BOURACÍ PRÁCE - Odstranění betonových zpevněných ploch včetně odvozu a uložení na skládku do 20km 
=6,916m3*2,300t/m3=15,907t 
Kubatura vypočtena pomocí grafického softwaru AutoCad (z grafického výkresu)</t>
  </si>
  <si>
    <t>Celkem: (0,85+33,732)*0,2=6,916 [A]</t>
  </si>
  <si>
    <t>113478</t>
  </si>
  <si>
    <t>ODSTRAN KRYTU ZPEVNĚNÝCH PLOCH Z DLAŽEB KOSTEK VČET PODKL, ODVOZ DO 20KM</t>
  </si>
  <si>
    <t>BOURACÍ PRÁCE - Odstranění zpevněné plochy z dlažebních kostek včetně odvozu a uložení na skládku do 20km 
=4,216m3*2,600t/m3=10,962t 
Kubatura vypočtena pomocí grafického softwaru AutoCad (z grafického výkresu)</t>
  </si>
  <si>
    <t>Celkem: 21,078*0,2=4,216 [A]</t>
  </si>
  <si>
    <t>BOURACÍ PRÁCE - Odstranění betonových silničních obrubníků včetně odvozu a uložení na skládku do 20km 
=18,925*0,050m2*2,300t/m3=2,176t 
Délka vypočtena pomocí grafického softwaru AutoCad (z grafického výkresu)</t>
  </si>
  <si>
    <t>Celkem: 2,61+5,8+7,115+1+0,8+1,6=18,925 [A]</t>
  </si>
  <si>
    <t>ZEMNÍ PRÁCE - Odhumusování plochy v tl. 150mm, která bude zasažena výkopovými pracemi a úpravou terénu včetně odvozu a uložení zeminy na skládku do 20km (nebude využita na zpětné ohumusování) 
=44,858m3*1,900t/m3=85,230t 
Kubatura vypočtena pomocí grafického softwaru AutoCad (z grafického výkresu)</t>
  </si>
  <si>
    <t>Celkem: 299,054*0,15=44,858 [A]</t>
  </si>
  <si>
    <t>ZEMNÍ PRÁCE - Výkop zeminy pro stavební jámu v zemině tř. 1 včetně pažení a odvozu zeminy na skládku do 20 km 
=187,082m3*1,900t/m3=355,456t 
Kubatura vypočtena pomocí grafického softwaru AutoCad (z grafického výkresu)</t>
  </si>
  <si>
    <t>Celkem: 187,082=187,082 [A]</t>
  </si>
  <si>
    <t>Celkem: 20,426=20,426 [A]</t>
  </si>
  <si>
    <t>ODVODŇOVACÍ ŽLABY - Úprava a zhutnění základové spáry 
Plocha vypočtena pomocí grafického softwaru AutoCad (z grafického výkresu)</t>
  </si>
  <si>
    <t>Celkem: 7,092=7,092 [A]</t>
  </si>
  <si>
    <t>ODVODŇOVACÍ ŽLABY - Betonové lože z betonu C12/15 
Kubatura vypočtena pomocí grafického softwaru AutoCad (z grafického výkresu)</t>
  </si>
  <si>
    <t>Celkem: 7,092*0,15=1,064 [A]</t>
  </si>
  <si>
    <t>OBRUBNÍKY - Betonové lože C20/25-XF3 pod betonové chodníkové obrubníky 100x250x1000mm 
=217,387*0,055m2=11,956m3 
ODVODŇOVACÍ ŽLABY - Betonové lože C20/25-XF3 pod odvodňovací žlaby  
=14,170*0,050m2=0,709m3 
Kubatura vypočtena pomocí grafického softwaru AutoCad (z grafického výkresu)</t>
  </si>
  <si>
    <t>Celkem: 217,387*0,055=11,956 [A] 
Celkem: 14,17*0,05=0,709 [B] 
Celkem: A+B=12,665 [C]</t>
  </si>
  <si>
    <t>BOURACÍ PRÁCE - Předláždění krytu z betonové dlažby tl. 60mm 
=7,628m2 
BOURACÍ PRÁCE - Předláždění krytu z betonové dlažby tl. 80mm 
=18,905m2 
Plocha vypočtena pomocí grafického softwaru AutoCad (z grafického výkresu)</t>
  </si>
  <si>
    <t>Celkem: 7,628=7,628 [A] 
Celkem: 18,905=18,905 [B] 
Celkem: A+B=26,533 [C]</t>
  </si>
  <si>
    <t>ÚPRAVA Č. 4 - Podsyp - Štěrkodrť ŠDB 0/32 tl. 250mm + hutnění 
Kubatura vypočtena pomocí grafického softwaru AutoCad (z grafického výkresu)</t>
  </si>
  <si>
    <t>Celkem: 476,875*0,25=119,219 [A]</t>
  </si>
  <si>
    <t>VOZOVKOVÉ VRSTVY ZE ŠTĚRKOPÍSKU</t>
  </si>
  <si>
    <t>ODVODŇOVACÍ ŽLABY - Štěrkopísek fr.0/4 
Kubatura vypočtena pomocí grafického softwaru AutoCad (z grafického výkresu)</t>
  </si>
  <si>
    <t>Celkem: 7,092*0,45=3,191 [A]</t>
  </si>
  <si>
    <t>582612</t>
  </si>
  <si>
    <t>KRYTY Z BETON DLAŽDIC SE ZÁMKEM ŠEDÝCH TL 80MM DO LOŽE Z KAM</t>
  </si>
  <si>
    <t>ÚPRAVA Č. 4 - Cementobetonová dlažba tl. 80mm, odstín šedá 
ÚPRAVA Č. 4 - Lože z hrubého drceného kameniva frakce 6/8 tl. 40mm 
=397,396m2*0,040=15,896m3 
Plocha vypočtena pomocí grafického softwaru AutoCad (z grafického výkresu)</t>
  </si>
  <si>
    <t>Celkem: 397,396=397,396 [A]</t>
  </si>
  <si>
    <t>ODVODŇOVACÍ ŽLABY - Přípojky do dešťové kanalizace DN=150mm včetně odbočných tvarovek s hrdly a těsnění 
OŽ-03-P (0,43231) &gt; dl. přípojky 1,000m (DN=150mm) 
OŽ-04-P (0,43723) &gt; dl. přípojky 1,462m (DN=150mm) 
OŽ-06-P (0,58256) &gt; dl. přípojky 4,630m (DN=150mm) 
Délka vypočtena pomocí grafického softwaru AutoCad (z grafického výkresu)</t>
  </si>
  <si>
    <t>Celkem: 1+1,462+4,63=7,092 [A]</t>
  </si>
  <si>
    <t>CHRÁNIČKA - Dělená plastová chránička se zámky a hrdlem DN=110mm včetně BALL Markerů na koncích pro ochranu stávajícího sdělovacího vedení 
Délka vypočtena pomocí grafického softwaru AutoCad (z grafického výkresu)</t>
  </si>
  <si>
    <t>Celkem: 5,52=5,520 [A]</t>
  </si>
  <si>
    <t>917223</t>
  </si>
  <si>
    <t>SILNIČNÍ A CHODNÍKOVÉ OBRUBY Z BETONOVÝCH OBRUBNÍKŮ ŠÍŘ 100MM</t>
  </si>
  <si>
    <t>OBRUBNÍKY - Betonové silniční obrubníky 100x250x1000mm 
Délka vypočtena pomocí grafického softwaru AutoCad (z grafického výkresu)</t>
  </si>
  <si>
    <t>Celkem: 217,387=217,387 [A]</t>
  </si>
  <si>
    <t>93542</t>
  </si>
  <si>
    <t>ŽLABY Z DÍLCŮ Z POLYMERBETONU SVĚTLÉ ŠÍŘKY DO 150MM VČETNĚ MŘÍŽÍ</t>
  </si>
  <si>
    <t>ODVODŇOVACÍ ŽLABY - Odvodňovací žlab z kompozitního materiálu (PP), šířky 100mm, hloubky 120mm 
OŽ-03-P (0,43231) &gt; dl. přípojky 1,000m (DN=150mm) 
OŽ-04-P (0,43723) &gt; dl. přípojky 1,462m (DN=150mm) 
OŽ-06-P (0,58256) &gt; dl. přípojky 4,630m (DN=150mm) 
Délka vypočtena pomocí grafického softwaru AutoCad (z grafického výkresu)</t>
  </si>
  <si>
    <t>Celkem: 4,15+3,87+6,15=14,170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</si>
  <si>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</si>
  <si>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BOURACÍ PRÁCE - Odstranění betonového lože betonových silničních obrubníků včetně odvozu a uložení na skládku do 20km 
=1,893m3*2,300t/m3=4,354t 
Kubatura vypočtena pomocí grafického softwaru AutoCad (z grafického výkresu)</t>
  </si>
  <si>
    <t>Celkem: 18,925*0,1=1,893 [A]</t>
  </si>
  <si>
    <t>SO 102.02</t>
  </si>
  <si>
    <t>PARKOVACÍ ZÁLIVY (OBEC HLÍZOV)</t>
  </si>
  <si>
    <t>SKLÁDKA - Uložení asfaltové suti na skládku  
Viz položka č. 6</t>
  </si>
  <si>
    <t>Celkem: 9,437=9,437 [A]</t>
  </si>
  <si>
    <t>SKLÁDKA - Uložení stavební suti na skládku 
Viz položky č. 4, 5 a 31</t>
  </si>
  <si>
    <t>Celkem: 15,6+7,185+28,741=51,526 [A]</t>
  </si>
  <si>
    <t>Celkem: 480,558=480,558 [A]</t>
  </si>
  <si>
    <t>113468</t>
  </si>
  <si>
    <t>ODSTRAN KRYTU ZPEVNĚNÝCH PLOCH ZE SILNIČ DÍLCŮ VČET PODKL, ODVOZ DO 20KM</t>
  </si>
  <si>
    <t>BOURACÍ PRÁCE - Odstranění silničních panelů včetně ložné vrstvy 
Kubatura vypočtena pomocí grafického softwaru AutoCad (z grafického výkresu)</t>
  </si>
  <si>
    <t>Celkem: 30*0,2=6,000 [A]</t>
  </si>
  <si>
    <t>BOURACÍ PRÁCE - Odstranění betonových chodníkových obrubníků včetně odvozu a uložení na skládku do 20km 
=124,958*0,025m2*2,300t/m3=7,185t 
Délka vypočtena pomocí grafického softwaru AutoCad (z grafického výkresu)</t>
  </si>
  <si>
    <t>Celkem: 124,958=124,958 [A]</t>
  </si>
  <si>
    <t>BOURACÍ PRÁCE - Odfrézování asfaltových vrstev v tl. 50mm (asfalt) (napojení na stávající stav) včetně odvozu a uložení na skládku do 20km 
=3,932m3*2,400t/m3=9,437t 
Kubatura vypočtena pomocí grafického softwaru AutoCad (z grafického výkresu)</t>
  </si>
  <si>
    <t>Celkem: 78,64*0,05=3,932 [A]</t>
  </si>
  <si>
    <t>ZEMNÍ PRÁCE - Odhumusování plochy v tl. 150mm, která bude zasažena výkopovými pracemi a úpravou terénu včetně odvozu a uložení zeminy na skládku do 20km 
=44,083m3*1,900t/m3=83,758t 
Kubatura vypočtena pomocí grafického softwaru AutoCad (z grafického výkresu)</t>
  </si>
  <si>
    <t>Celkem: 293,887*0,15=44,083 [A]</t>
  </si>
  <si>
    <t>ZEMNÍ PRÁCE - Výkop zeminy pro stavební jámu v zemině tř. 1 včetně pažení a odvozu zeminy na skládku do 20 km 
=252,925m3*1,900t/m3=480,558t 
Kubatura vypočtena pomocí grafického softwaru AutoCad (z grafického výkresu)</t>
  </si>
  <si>
    <t>Celkem: 252,925=252,925 [A]</t>
  </si>
  <si>
    <t>Celkem: 10,989=10,989 [A]</t>
  </si>
  <si>
    <t>ÚPRAVA Č. 3 - Úprava a zhutnění zemní pláně 
=77,192m2 
ODVODŇOVACÍ ŽLABY - Úprava a zhutnění základové spáry 
=4,710m2 
ÚPRAVA Č. 4 - Úprava a zhutnění zemní pláně 
=222,413m2 
ÚPRAVA Č. 5 - Úprava a zhutnění parapláně 
=194,498m2 
ÚPRAVA Č. 5 - Úprava a zhutnění zemní pláně 
=197,852m2 
Plocha vypočtena pomocí grafického softwaru AutoCad (z grafického výkresu)</t>
  </si>
  <si>
    <t>Celkem: 77,192=77,192 [A] 
Celkem: 4,71=4,710 [B] 
Celkem: 222,413=222,413 [C] 
Celkem: 194,498=194,498 [D] 
Celkem: 197,852=197,852 [E] 
Celkem: A+B+C+D+E=696,665 [F]</t>
  </si>
  <si>
    <t>ÚPRAVA Č. 5 - Sanace podloží - Kamenitá sypanina z drceného kameniva 0/90mm tl. 2*250mm 
Kubatura vypočtena pomocí grafického softwaru AutoCad (z grafického výkresu)</t>
  </si>
  <si>
    <t>Celkem: 196,443*0,5=98,222 [A]</t>
  </si>
  <si>
    <t>Celkem: 4,71*0,15=0,707 [A]</t>
  </si>
  <si>
    <t>OBRUBNÍKY - Betonové lože C20/25-XF3 pod betonové chodníkové obrubníky 100x250x1000mm 
=35,374*0,055m2=1,946m3 
ODVODŇOVACÍ ŽLABY - Betonové lože C20/25-XF3 pod odvodňovací žlaby  
=36,985*0,050m2=1,849m3 
OBRUBNÍKY - Betonové lože C20/25-XF3 pod betonové silniční obrubníky nájezdové 150x150x1000mm 
=6,330*0,100m2=0,633m3 
OBRUBNÍKY - Betonové lože C20/25-XF3 pod betonové silniční obrubníky 150x250x1000mm 
=180,285*0,100m2=11,956m3 
Kubatura vypočtena pomocí grafického softwaru AutoCad (z grafického výkresu)</t>
  </si>
  <si>
    <t>Celkem: 35,374*0,055=1,946 [A] 
Celkem: 36,985*0,05=1,849 [B] 
Celkem: 180,285*0,1=18,029 [C] 
Celkem: 6,33*0,1=0,633 [D] 
Celkem: A+B+C+D=22,457 [E]</t>
  </si>
  <si>
    <t>BOURACÍ PRÁCE - Předláždění krytu z betonové dlažby tl. 60mm 
=63,279m2 
BOURACÍ PRÁCE - Předláždění krytu z betonové dlažby tl. 80mm 
=5,154m2 
Plocha vypočtena pomocí grafického softwaru AutoCad (z grafického výkresu)</t>
  </si>
  <si>
    <t>Celkem: 63,279=63,279 [A] 
Celkem: 5,154=5,154 [B] 
Celkem: A+B=68,433 [C]</t>
  </si>
  <si>
    <t>ÚPRAVA Č. 5 - Mechanicky zpevněné kamenivo MZK tl. 200mm + hutnění 
Kubatura vypočtena pomocí grafického softwaru AutoCad (z grafického výkresu)</t>
  </si>
  <si>
    <t>Celkem: 192,553*0,2=38,511 [A]</t>
  </si>
  <si>
    <t>ÚPRAVA Č. 5 - Štěrkodrť ŠDA 0/63 tl. 200mm + hutnění 
Kubatura vypočtena pomocí grafického softwaru AutoCad (z grafického výkresu)</t>
  </si>
  <si>
    <t>Celkem: 197,852*0,2=39,570 [A]</t>
  </si>
  <si>
    <t>ÚPRAVA Č. 3 - Podkladní vrstva - Štěrkodrť ŠDB 0/32 tl. 150mm + hutnění 
=77,192m2 
ÚPRAVA Č. 4 - Štěrkodrť ŠDA 0/32 tl. 250 mm + hutnění 
=225,637m2 
Plocha vypočtena pomocí grafického softwaru AutoCad (z grafického výkresu)</t>
  </si>
  <si>
    <t>Celkem: 77,192=77,192 [A] 
Celkem: 225,637=225,637 [B] 
Celkem: A+B=302,829 [C]</t>
  </si>
  <si>
    <t>Celkem: 4,71*0,45=2,120 [A]</t>
  </si>
  <si>
    <t>Úprava č. 5 - Tkaná separační / výztužná geotextilie - pevnost v tahu i podélně 80kN/m, odolnost proti protržení CBR - 10kN 
Plocha vypočtena pomocí grafického softwaru AutoCad (z grafického výkresu)</t>
  </si>
  <si>
    <t>Celkem: 194,498=194,498 [A]</t>
  </si>
  <si>
    <t>58211</t>
  </si>
  <si>
    <t>DLÁŽDĚNÉ KRYTY Z VELKÝCH KOSTEK DO LOŽE Z KAMENIVA</t>
  </si>
  <si>
    <t>ÚPRAVA Č. 5 - Dlažba z žulových kostek  
ÚPRAVA Č. 5 - Lože z hrubého drceného kameniva frakce 6/8 tl. 40mm 
=194,498m2*0,040=7,780m3 
Plocha vypočtena pomocí grafického softwaru AutoCad (z grafického výkresu)</t>
  </si>
  <si>
    <t>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</si>
  <si>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ÚPRAVA Č. 3 - Cementobetonová dlažba tl. 60mm, odstín šedá 
ÚPRAVA Č. 3 - Lože z hrubého drceného kameniva frakce 6/8 tl. 30mm 
=77,964m2*0,030=2,339m3 
Plocha vypočtena pomocí grafického softwaru AutoCad (z grafického výkresu)</t>
  </si>
  <si>
    <t>Celkem: 77,964=77,964 [A]</t>
  </si>
  <si>
    <t>ÚPRAVA Č. 4 - Cementobetonová dlažba tl. 80mm, odstín šedá 
ÚPRAVA Č. 4 - Lože z hrubého drceného kameniva frakce 6/8 tl. 40mm 
=222,413m2*0,040=8,897m3 
Plocha vypočtena pomocí grafického softwaru AutoCad (z grafického výkresu)</t>
  </si>
  <si>
    <t>Celkem: 222,413=222,413 [A]</t>
  </si>
  <si>
    <t>ODVODŇOVACÍ ŽLABY - Přípojky do dešťové kanalizace DN=150mm včetně odbočných tvarovek s hrdly a těsnění 
OŽ-01-L (0,22632) &gt; dl. přípojky 1,030m (DN=150mm) 
OŽ-02-L (0,37892) &gt; dl. přípojky 1,690m (DN=150mm) 
OŽ-05-L (0,44185) &gt; dl. přípojky 1,990m (DN=150mm) 
Délka vypočtena pomocí grafického softwaru AutoCad (z grafického výkresu)</t>
  </si>
  <si>
    <t>Celkem: 1,03+1,69+1,99=4,710 [A]</t>
  </si>
  <si>
    <t>DOPRAVNÍ ZNAČENÍ - Svislé dopravní značení - Dodávka a montáž (veškeré prvky svislého dopravního značení budou opatřeny pozinkováním) 
1xIP11b - Parkoviště (kolmé nebo šikmé stání) 
5xIP11c - Parkoviště (Podélné stání) 
Počet vypočten pomocí grafického softwaru AutoCad (z grafického výkresu)</t>
  </si>
  <si>
    <t>Celkem: 1+5=6,000 [A]</t>
  </si>
  <si>
    <t>DOPRAVNÍ ZNAČENÍ - Vodorovné dopravní značení - Stání podélné - V10a - 0,125 - 1. značení barvou 
Plocha vypočtena pomocí grafického softwaru AutoCad (z grafického výkresu)</t>
  </si>
  <si>
    <t>Celkem: (6*3)*0,125=2,250 [A]</t>
  </si>
  <si>
    <t>DOPRAVNÍ ZNAČENÍ - Vodorovné dopravní značení - Stání podélné - V10a - 0,125 - 2. značení strukturovaným plastem 
Plocha vypočtena pomocí grafického softwaru AutoCad (z grafického výkresu)</t>
  </si>
  <si>
    <t>OBRUBNÍKY - Betonové chodníkové obrubníky 100x250x1000mm 
Délka vypočtena pomocí grafického softwaru AutoCad (z grafického výkresu)</t>
  </si>
  <si>
    <t>Celkem: 35,374=35,374 [A]</t>
  </si>
  <si>
    <t>OBRUBNÍKY - Betonové silniční obrubníky 150x250x1000mm 
=180,285m 
OBRUBNÍKY - Betonové silniční obrubníky nájezdové 150x150x1000mm 
=6,330m 
Délka vypočtena pomocí grafického softwaru AutoCad (z grafického výkresu)</t>
  </si>
  <si>
    <t>Celkem: 180,285=180,285 [A] 
Celkem: 6,33=6,330 [B] 
Celkem: A+B=186,615 [C]</t>
  </si>
  <si>
    <t>ODVODŇOVACÍ ŽLABY - Odvodňovací žlab z kompozitního materiálu (PP), šířky 100mm, hloubky 120mm 
OŽ-01-L (0,22632) &gt; dl. přípojky 1,030m (DN=150mm) 
OŽ-02-L (0,37892) &gt; dl. přípojky 1,690m (DN=150mm) 
OŽ-05-L (0,44185) &gt; dl. přípojky 1,990m (DN=150mm) 
Délka vypočtena pomocí grafického softwaru AutoCad (z grafického výkresu)</t>
  </si>
  <si>
    <t>Celkem: 6,77+16,7+13,515=36,985 [A]</t>
  </si>
  <si>
    <t>BOURACÍ PRÁCE - Odstranění betonového lože betonových silničních obrubníků včetně odvozu a uložení na skládku do 20 km 
=12,496m3*2,300t/m3=28,741t 
Kubatura vypočtena pomocí grafického softwaru AutoCad (z grafického výkresu)</t>
  </si>
  <si>
    <t>Celkem: 124,958*0,1=12,496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</si>
</sst>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57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I11" sqref="I11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8" max="8" width="10.140625" style="0" bestFit="1" customWidth="1"/>
    <col min="9" max="9" width="23.140625" style="0" customWidth="1"/>
  </cols>
  <sheetData>
    <row r="1" spans="1:5" ht="12.75" customHeight="1">
      <c r="A1" s="34"/>
      <c r="B1" s="1" t="s">
        <v>0</v>
      </c>
      <c r="C1" s="1"/>
      <c r="D1" s="1"/>
      <c r="E1" s="1"/>
    </row>
    <row r="2" spans="1:5" ht="12.75" customHeight="1">
      <c r="A2" s="34"/>
      <c r="B2" s="35" t="s">
        <v>1</v>
      </c>
      <c r="C2" s="1"/>
      <c r="D2" s="1"/>
      <c r="E2" s="1"/>
    </row>
    <row r="3" spans="1:5" ht="19.5" customHeight="1">
      <c r="A3" s="34"/>
      <c r="B3" s="34"/>
      <c r="C3" s="1"/>
      <c r="D3" s="1"/>
      <c r="E3" s="1"/>
    </row>
    <row r="4" spans="1:5" ht="19.5" customHeight="1">
      <c r="A4" s="1"/>
      <c r="B4" s="36" t="s">
        <v>2</v>
      </c>
      <c r="C4" s="34"/>
      <c r="D4" s="34"/>
      <c r="E4" s="1"/>
    </row>
    <row r="5" spans="1:5" ht="12.75" customHeight="1">
      <c r="A5" s="1"/>
      <c r="B5" s="34" t="s">
        <v>3</v>
      </c>
      <c r="C5" s="34"/>
      <c r="D5" s="34"/>
      <c r="E5" s="1"/>
    </row>
    <row r="6" spans="1:5" ht="12.75" customHeight="1">
      <c r="A6" s="1"/>
      <c r="B6" s="3" t="s">
        <v>4</v>
      </c>
      <c r="C6" s="6">
        <f>SUM(C10:C22)</f>
        <v>17558125.520000003</v>
      </c>
      <c r="D6" s="1"/>
      <c r="E6" s="1"/>
    </row>
    <row r="7" spans="1:9" ht="12.75" customHeight="1">
      <c r="A7" s="1"/>
      <c r="B7" s="3" t="s">
        <v>5</v>
      </c>
      <c r="C7" s="6">
        <f>SUM(E10:E22)</f>
        <v>21245331.8792</v>
      </c>
      <c r="D7" s="1"/>
      <c r="E7" s="1"/>
      <c r="I7" s="4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8" ht="12.75" customHeight="1">
      <c r="A10" s="16" t="s">
        <v>24</v>
      </c>
      <c r="B10" s="16" t="s">
        <v>25</v>
      </c>
      <c r="C10" s="17">
        <f>'SO 000.01'!I3</f>
        <v>607933.34</v>
      </c>
      <c r="D10" s="17">
        <f>'SO 000.01'!O2</f>
        <v>127666.00140000002</v>
      </c>
      <c r="E10" s="17">
        <f aca="true" t="shared" si="0" ref="E10:E22">C10+D10</f>
        <v>735599.3414</v>
      </c>
      <c r="H10" s="41"/>
    </row>
    <row r="11" spans="1:5" ht="12.75" customHeight="1">
      <c r="A11" s="16" t="s">
        <v>109</v>
      </c>
      <c r="B11" s="16" t="s">
        <v>110</v>
      </c>
      <c r="C11" s="17">
        <f>'SO 000.02'!I3</f>
        <v>322211.02</v>
      </c>
      <c r="D11" s="17">
        <f>'SO 000.02'!O2</f>
        <v>67664.3142</v>
      </c>
      <c r="E11" s="17">
        <f t="shared" si="0"/>
        <v>389875.33420000004</v>
      </c>
    </row>
    <row r="12" spans="1:5" ht="12.75" customHeight="1">
      <c r="A12" s="16" t="s">
        <v>120</v>
      </c>
      <c r="B12" s="16" t="s">
        <v>121</v>
      </c>
      <c r="C12" s="17">
        <f>'SO 101_SO 101.01'!I3</f>
        <v>12015865.270000001</v>
      </c>
      <c r="D12" s="17">
        <f>'SO 101_SO 101.01'!O2</f>
        <v>2523331.7066999995</v>
      </c>
      <c r="E12" s="17">
        <f t="shared" si="0"/>
        <v>14539196.9767</v>
      </c>
    </row>
    <row r="13" spans="1:5" ht="12.75" customHeight="1">
      <c r="A13" s="16" t="s">
        <v>437</v>
      </c>
      <c r="B13" s="16" t="s">
        <v>118</v>
      </c>
      <c r="C13" s="17">
        <f>'SO 101_SO 101.02'!I3</f>
        <v>328509.01</v>
      </c>
      <c r="D13" s="17">
        <f>'SO 101_SO 101.02'!O2</f>
        <v>68986.8921</v>
      </c>
      <c r="E13" s="17">
        <f t="shared" si="0"/>
        <v>397495.9021</v>
      </c>
    </row>
    <row r="14" spans="1:5" ht="12.75" customHeight="1">
      <c r="A14" s="16" t="s">
        <v>488</v>
      </c>
      <c r="B14" s="16" t="s">
        <v>489</v>
      </c>
      <c r="C14" s="17">
        <f>'SO 101_SO 101.03'!I3</f>
        <v>208964.97999999998</v>
      </c>
      <c r="D14" s="17">
        <f>'SO 101_SO 101.03'!O2</f>
        <v>43882.6458</v>
      </c>
      <c r="E14" s="17">
        <f t="shared" si="0"/>
        <v>252847.62579999998</v>
      </c>
    </row>
    <row r="15" spans="1:9" ht="12.75" customHeight="1">
      <c r="A15" s="16" t="s">
        <v>541</v>
      </c>
      <c r="B15" s="16" t="s">
        <v>542</v>
      </c>
      <c r="C15" s="17">
        <f>'SO 101_SO 101.04'!I3</f>
        <v>1121675.51</v>
      </c>
      <c r="D15" s="17">
        <f>'SO 101_SO 101.04'!O2</f>
        <v>235551.85710000002</v>
      </c>
      <c r="E15" s="17">
        <f t="shared" si="0"/>
        <v>1357227.3671</v>
      </c>
      <c r="I15" s="41"/>
    </row>
    <row r="16" spans="1:9" ht="12.75" customHeight="1">
      <c r="A16" s="16" t="s">
        <v>594</v>
      </c>
      <c r="B16" s="16" t="s">
        <v>595</v>
      </c>
      <c r="C16" s="17">
        <f>'SO 101_SO 101.05'!I3</f>
        <v>509867.91000000003</v>
      </c>
      <c r="D16" s="17">
        <f>'SO 101_SO 101.05'!O2</f>
        <v>107072.2611</v>
      </c>
      <c r="E16" s="17">
        <f t="shared" si="0"/>
        <v>616940.1711</v>
      </c>
      <c r="I16" s="41"/>
    </row>
    <row r="17" spans="1:5" ht="12.75" customHeight="1">
      <c r="A17" s="16" t="s">
        <v>646</v>
      </c>
      <c r="B17" s="16" t="s">
        <v>647</v>
      </c>
      <c r="C17" s="17">
        <f>'SO 101_SO 101.06'!I3</f>
        <v>161348.31999999998</v>
      </c>
      <c r="D17" s="17">
        <f>'SO 101_SO 101.06'!O2</f>
        <v>33883.1472</v>
      </c>
      <c r="E17" s="17">
        <f t="shared" si="0"/>
        <v>195231.46719999998</v>
      </c>
    </row>
    <row r="18" spans="1:5" ht="12.75" customHeight="1">
      <c r="A18" s="16" t="s">
        <v>681</v>
      </c>
      <c r="B18" s="16" t="s">
        <v>682</v>
      </c>
      <c r="C18" s="17">
        <f>'SO 101_SO 101.07'!I3</f>
        <v>130283.19999999998</v>
      </c>
      <c r="D18" s="17">
        <f>'SO 101_SO 101.07'!O2</f>
        <v>27359.472</v>
      </c>
      <c r="E18" s="17">
        <f t="shared" si="0"/>
        <v>157642.672</v>
      </c>
    </row>
    <row r="19" spans="1:5" ht="12.75" customHeight="1">
      <c r="A19" s="16" t="s">
        <v>711</v>
      </c>
      <c r="B19" s="16" t="s">
        <v>712</v>
      </c>
      <c r="C19" s="17">
        <f>'SO 101_SO 101.08'!I3</f>
        <v>191084.38999999998</v>
      </c>
      <c r="D19" s="17">
        <f>'SO 101_SO 101.08'!O2</f>
        <v>40127.7219</v>
      </c>
      <c r="E19" s="17">
        <f t="shared" si="0"/>
        <v>231212.1119</v>
      </c>
    </row>
    <row r="20" spans="1:9" ht="12.75" customHeight="1">
      <c r="A20" s="16" t="s">
        <v>741</v>
      </c>
      <c r="B20" s="16" t="s">
        <v>742</v>
      </c>
      <c r="C20" s="17">
        <f>'SO 101_SO 101.09'!I3</f>
        <v>107284.73999999999</v>
      </c>
      <c r="D20" s="17">
        <f>'SO 101_SO 101.09'!O2</f>
        <v>22529.7954</v>
      </c>
      <c r="E20" s="17">
        <f t="shared" si="0"/>
        <v>129814.5354</v>
      </c>
      <c r="I20" s="41"/>
    </row>
    <row r="21" spans="1:9" ht="12.75" customHeight="1">
      <c r="A21" s="16" t="s">
        <v>770</v>
      </c>
      <c r="B21" s="16" t="s">
        <v>771</v>
      </c>
      <c r="C21" s="17">
        <f>'SO 102_SO 102.01'!I3</f>
        <v>648806.39</v>
      </c>
      <c r="D21" s="17">
        <f>'SO 102_SO 102.01'!O2</f>
        <v>136249.3419</v>
      </c>
      <c r="E21" s="17">
        <f t="shared" si="0"/>
        <v>785055.7319</v>
      </c>
      <c r="I21" s="41"/>
    </row>
    <row r="22" spans="1:5" ht="12.75" customHeight="1">
      <c r="A22" s="16" t="s">
        <v>822</v>
      </c>
      <c r="B22" s="16" t="s">
        <v>823</v>
      </c>
      <c r="C22" s="17">
        <f>'SO 102_SO 102.02'!I3</f>
        <v>1204291.44</v>
      </c>
      <c r="D22" s="17">
        <f>'SO 102_SO 102.02'!O2</f>
        <v>252901.2024</v>
      </c>
      <c r="E22" s="17">
        <f t="shared" si="0"/>
        <v>1457192.6424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landscape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zoomScalePageLayoutView="0" workbookViewId="0" topLeftCell="A1">
      <pane ySplit="8" topLeftCell="A25" activePane="bottomLeft" state="frozen"/>
      <selection pane="topLeft" activeCell="A1" sqref="A1"/>
      <selection pane="bottomLeft" activeCell="H10" sqref="H10:H1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0+O9+O18+O55+O60+O65+O102</f>
        <v>27359.472</v>
      </c>
      <c r="P2" t="s">
        <v>22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681</v>
      </c>
      <c r="I3" s="33">
        <f>0+I9+I18+I55+I60+I65+I102</f>
        <v>130283.19999999998</v>
      </c>
      <c r="O3" t="s">
        <v>19</v>
      </c>
      <c r="P3" t="s">
        <v>23</v>
      </c>
    </row>
    <row r="4" spans="1:16" ht="15" customHeight="1">
      <c r="A4" t="s">
        <v>17</v>
      </c>
      <c r="B4" s="10" t="s">
        <v>116</v>
      </c>
      <c r="C4" s="37" t="s">
        <v>117</v>
      </c>
      <c r="D4" s="34"/>
      <c r="E4" s="11" t="s">
        <v>118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119</v>
      </c>
      <c r="B5" s="13" t="s">
        <v>18</v>
      </c>
      <c r="C5" s="38" t="s">
        <v>681</v>
      </c>
      <c r="D5" s="39"/>
      <c r="E5" s="14" t="s">
        <v>682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0" t="s">
        <v>26</v>
      </c>
      <c r="B6" s="40" t="s">
        <v>28</v>
      </c>
      <c r="C6" s="40" t="s">
        <v>30</v>
      </c>
      <c r="D6" s="40" t="s">
        <v>31</v>
      </c>
      <c r="E6" s="40" t="s">
        <v>32</v>
      </c>
      <c r="F6" s="40" t="s">
        <v>34</v>
      </c>
      <c r="G6" s="40" t="s">
        <v>36</v>
      </c>
      <c r="H6" s="40" t="s">
        <v>38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27</v>
      </c>
      <c r="D9" s="15"/>
      <c r="E9" s="20" t="s">
        <v>44</v>
      </c>
      <c r="F9" s="15"/>
      <c r="G9" s="15"/>
      <c r="H9" s="15"/>
      <c r="I9" s="21">
        <f>0+Q9</f>
        <v>6373.83</v>
      </c>
      <c r="O9">
        <f>0+R9</f>
        <v>1338.5043</v>
      </c>
      <c r="Q9">
        <f>0+I10+I14</f>
        <v>6373.83</v>
      </c>
      <c r="R9">
        <f>0+O10+O14</f>
        <v>1338.5043</v>
      </c>
    </row>
    <row r="10" spans="1:16" ht="12.75">
      <c r="A10" s="18" t="s">
        <v>45</v>
      </c>
      <c r="B10" s="22" t="s">
        <v>29</v>
      </c>
      <c r="C10" s="22" t="s">
        <v>122</v>
      </c>
      <c r="D10" s="18" t="s">
        <v>47</v>
      </c>
      <c r="E10" s="23" t="s">
        <v>123</v>
      </c>
      <c r="F10" s="24" t="s">
        <v>124</v>
      </c>
      <c r="G10" s="25">
        <v>17.324</v>
      </c>
      <c r="H10" s="26">
        <v>110.58</v>
      </c>
      <c r="I10" s="26">
        <f>ROUND(ROUND(H10,2)*ROUND(G10,3),2)</f>
        <v>1915.69</v>
      </c>
      <c r="O10">
        <f>(I10*21)/100</f>
        <v>402.2949</v>
      </c>
      <c r="P10" t="s">
        <v>23</v>
      </c>
    </row>
    <row r="11" spans="1:5" ht="25.5">
      <c r="A11" s="27" t="s">
        <v>50</v>
      </c>
      <c r="E11" s="28" t="s">
        <v>683</v>
      </c>
    </row>
    <row r="12" spans="1:5" ht="12.75">
      <c r="A12" s="29" t="s">
        <v>52</v>
      </c>
      <c r="E12" s="30" t="s">
        <v>684</v>
      </c>
    </row>
    <row r="13" spans="1:5" ht="25.5">
      <c r="A13" t="s">
        <v>54</v>
      </c>
      <c r="E13" s="28" t="s">
        <v>127</v>
      </c>
    </row>
    <row r="14" spans="1:16" ht="12.75">
      <c r="A14" s="18" t="s">
        <v>45</v>
      </c>
      <c r="B14" s="22" t="s">
        <v>23</v>
      </c>
      <c r="C14" s="22" t="s">
        <v>122</v>
      </c>
      <c r="D14" s="18" t="s">
        <v>56</v>
      </c>
      <c r="E14" s="23" t="s">
        <v>123</v>
      </c>
      <c r="F14" s="24" t="s">
        <v>124</v>
      </c>
      <c r="G14" s="25">
        <v>80.632</v>
      </c>
      <c r="H14" s="26">
        <v>55.29</v>
      </c>
      <c r="I14" s="26">
        <f>ROUND(ROUND(H14,2)*ROUND(G14,3),2)</f>
        <v>4458.14</v>
      </c>
      <c r="O14">
        <f>(I14*21)/100</f>
        <v>936.2094000000001</v>
      </c>
      <c r="P14" t="s">
        <v>23</v>
      </c>
    </row>
    <row r="15" spans="1:5" ht="25.5">
      <c r="A15" s="27" t="s">
        <v>50</v>
      </c>
      <c r="E15" s="28" t="s">
        <v>440</v>
      </c>
    </row>
    <row r="16" spans="1:5" ht="12.75">
      <c r="A16" s="29" t="s">
        <v>52</v>
      </c>
      <c r="E16" s="30" t="s">
        <v>685</v>
      </c>
    </row>
    <row r="17" spans="1:5" ht="25.5">
      <c r="A17" t="s">
        <v>54</v>
      </c>
      <c r="E17" s="28" t="s">
        <v>127</v>
      </c>
    </row>
    <row r="18" spans="1:18" ht="12.75" customHeight="1">
      <c r="A18" s="5" t="s">
        <v>43</v>
      </c>
      <c r="B18" s="5"/>
      <c r="C18" s="31" t="s">
        <v>29</v>
      </c>
      <c r="D18" s="5"/>
      <c r="E18" s="20" t="s">
        <v>132</v>
      </c>
      <c r="F18" s="5"/>
      <c r="G18" s="5"/>
      <c r="H18" s="5"/>
      <c r="I18" s="32">
        <f>0+Q18</f>
        <v>21402.99</v>
      </c>
      <c r="O18">
        <f>0+R18</f>
        <v>4494.6279</v>
      </c>
      <c r="Q18">
        <f>0+I19+I23+I27+I31+I35+I39+I43+I47+I51</f>
        <v>21402.99</v>
      </c>
      <c r="R18">
        <f>0+O19+O23+O27+O31+O35+O39+O43+O47+O51</f>
        <v>4494.6279</v>
      </c>
    </row>
    <row r="19" spans="1:16" ht="12.75">
      <c r="A19" s="18" t="s">
        <v>45</v>
      </c>
      <c r="B19" s="22" t="s">
        <v>22</v>
      </c>
      <c r="C19" s="22" t="s">
        <v>167</v>
      </c>
      <c r="D19" s="18" t="s">
        <v>74</v>
      </c>
      <c r="E19" s="23" t="s">
        <v>168</v>
      </c>
      <c r="F19" s="24" t="s">
        <v>145</v>
      </c>
      <c r="G19" s="25">
        <v>7.218</v>
      </c>
      <c r="H19" s="26">
        <v>1417.12</v>
      </c>
      <c r="I19" s="26">
        <f>ROUND(ROUND(H19,2)*ROUND(G19,3),2)</f>
        <v>10228.77</v>
      </c>
      <c r="O19">
        <f>(I19*21)/100</f>
        <v>2148.0417</v>
      </c>
      <c r="P19" t="s">
        <v>23</v>
      </c>
    </row>
    <row r="20" spans="1:5" ht="165.75">
      <c r="A20" s="27" t="s">
        <v>50</v>
      </c>
      <c r="E20" s="28" t="s">
        <v>686</v>
      </c>
    </row>
    <row r="21" spans="1:5" ht="51">
      <c r="A21" s="29" t="s">
        <v>52</v>
      </c>
      <c r="E21" s="30" t="s">
        <v>687</v>
      </c>
    </row>
    <row r="22" spans="1:5" ht="63.75">
      <c r="A22" t="s">
        <v>54</v>
      </c>
      <c r="E22" s="28" t="s">
        <v>148</v>
      </c>
    </row>
    <row r="23" spans="1:16" ht="12.75">
      <c r="A23" s="18" t="s">
        <v>45</v>
      </c>
      <c r="B23" s="22" t="s">
        <v>33</v>
      </c>
      <c r="C23" s="22" t="s">
        <v>171</v>
      </c>
      <c r="D23" s="18" t="s">
        <v>74</v>
      </c>
      <c r="E23" s="23" t="s">
        <v>172</v>
      </c>
      <c r="F23" s="24" t="s">
        <v>160</v>
      </c>
      <c r="G23" s="25">
        <v>32.812</v>
      </c>
      <c r="H23" s="26">
        <v>39.58</v>
      </c>
      <c r="I23" s="26">
        <f>ROUND(ROUND(H23,2)*ROUND(G23,3),2)</f>
        <v>1298.7</v>
      </c>
      <c r="O23">
        <f>(I23*21)/100</f>
        <v>272.72700000000003</v>
      </c>
      <c r="P23" t="s">
        <v>23</v>
      </c>
    </row>
    <row r="24" spans="1:5" ht="25.5">
      <c r="A24" s="27" t="s">
        <v>50</v>
      </c>
      <c r="E24" s="28" t="s">
        <v>173</v>
      </c>
    </row>
    <row r="25" spans="1:5" ht="12.75">
      <c r="A25" s="29" t="s">
        <v>52</v>
      </c>
      <c r="E25" s="30" t="s">
        <v>688</v>
      </c>
    </row>
    <row r="26" spans="1:5" ht="25.5">
      <c r="A26" t="s">
        <v>54</v>
      </c>
      <c r="E26" s="28" t="s">
        <v>175</v>
      </c>
    </row>
    <row r="27" spans="1:16" ht="12.75">
      <c r="A27" s="18" t="s">
        <v>45</v>
      </c>
      <c r="B27" s="22" t="s">
        <v>35</v>
      </c>
      <c r="C27" s="22" t="s">
        <v>176</v>
      </c>
      <c r="D27" s="18" t="s">
        <v>74</v>
      </c>
      <c r="E27" s="23" t="s">
        <v>177</v>
      </c>
      <c r="F27" s="24" t="s">
        <v>145</v>
      </c>
      <c r="G27" s="25">
        <v>3.011</v>
      </c>
      <c r="H27" s="26">
        <v>154.61</v>
      </c>
      <c r="I27" s="26">
        <f>ROUND(ROUND(H27,2)*ROUND(G27,3),2)</f>
        <v>465.53</v>
      </c>
      <c r="O27">
        <f>(I27*21)/100</f>
        <v>97.76129999999999</v>
      </c>
      <c r="P27" t="s">
        <v>23</v>
      </c>
    </row>
    <row r="28" spans="1:5" ht="63.75">
      <c r="A28" s="27" t="s">
        <v>50</v>
      </c>
      <c r="E28" s="28" t="s">
        <v>689</v>
      </c>
    </row>
    <row r="29" spans="1:5" ht="12.75">
      <c r="A29" s="29" t="s">
        <v>52</v>
      </c>
      <c r="E29" s="30" t="s">
        <v>690</v>
      </c>
    </row>
    <row r="30" spans="1:5" ht="38.25">
      <c r="A30" t="s">
        <v>54</v>
      </c>
      <c r="E30" s="28" t="s">
        <v>180</v>
      </c>
    </row>
    <row r="31" spans="1:16" ht="12.75">
      <c r="A31" s="18" t="s">
        <v>45</v>
      </c>
      <c r="B31" s="22" t="s">
        <v>37</v>
      </c>
      <c r="C31" s="22" t="s">
        <v>181</v>
      </c>
      <c r="D31" s="18" t="s">
        <v>74</v>
      </c>
      <c r="E31" s="23" t="s">
        <v>182</v>
      </c>
      <c r="F31" s="24" t="s">
        <v>145</v>
      </c>
      <c r="G31" s="25">
        <v>0.609</v>
      </c>
      <c r="H31" s="26">
        <v>209.9</v>
      </c>
      <c r="I31" s="26">
        <f>ROUND(ROUND(H31,2)*ROUND(G31,3),2)</f>
        <v>127.83</v>
      </c>
      <c r="O31">
        <f>(I31*21)/100</f>
        <v>26.844299999999997</v>
      </c>
      <c r="P31" t="s">
        <v>23</v>
      </c>
    </row>
    <row r="32" spans="1:5" ht="63.75">
      <c r="A32" s="27" t="s">
        <v>50</v>
      </c>
      <c r="E32" s="28" t="s">
        <v>691</v>
      </c>
    </row>
    <row r="33" spans="1:5" ht="12.75">
      <c r="A33" s="29" t="s">
        <v>52</v>
      </c>
      <c r="E33" s="30" t="s">
        <v>692</v>
      </c>
    </row>
    <row r="34" spans="1:5" ht="38.25">
      <c r="A34" t="s">
        <v>54</v>
      </c>
      <c r="E34" s="28" t="s">
        <v>180</v>
      </c>
    </row>
    <row r="35" spans="1:16" ht="12.75">
      <c r="A35" s="18" t="s">
        <v>45</v>
      </c>
      <c r="B35" s="22" t="s">
        <v>69</v>
      </c>
      <c r="C35" s="22" t="s">
        <v>185</v>
      </c>
      <c r="D35" s="18" t="s">
        <v>74</v>
      </c>
      <c r="E35" s="23" t="s">
        <v>186</v>
      </c>
      <c r="F35" s="24" t="s">
        <v>145</v>
      </c>
      <c r="G35" s="25">
        <v>3.011</v>
      </c>
      <c r="H35" s="26">
        <v>98.94</v>
      </c>
      <c r="I35" s="26">
        <f>ROUND(ROUND(H35,2)*ROUND(G35,3),2)</f>
        <v>297.91</v>
      </c>
      <c r="O35">
        <f>(I35*21)/100</f>
        <v>62.5611</v>
      </c>
      <c r="P35" t="s">
        <v>23</v>
      </c>
    </row>
    <row r="36" spans="1:5" ht="51">
      <c r="A36" s="27" t="s">
        <v>50</v>
      </c>
      <c r="E36" s="28" t="s">
        <v>693</v>
      </c>
    </row>
    <row r="37" spans="1:5" ht="12.75">
      <c r="A37" s="29" t="s">
        <v>52</v>
      </c>
      <c r="E37" s="30" t="s">
        <v>690</v>
      </c>
    </row>
    <row r="38" spans="1:5" ht="306">
      <c r="A38" t="s">
        <v>54</v>
      </c>
      <c r="E38" s="28" t="s">
        <v>189</v>
      </c>
    </row>
    <row r="39" spans="1:16" ht="12.75">
      <c r="A39" s="18" t="s">
        <v>45</v>
      </c>
      <c r="B39" s="22" t="s">
        <v>71</v>
      </c>
      <c r="C39" s="22" t="s">
        <v>191</v>
      </c>
      <c r="D39" s="18" t="s">
        <v>74</v>
      </c>
      <c r="E39" s="23" t="s">
        <v>192</v>
      </c>
      <c r="F39" s="24" t="s">
        <v>145</v>
      </c>
      <c r="G39" s="25">
        <v>42.438</v>
      </c>
      <c r="H39" s="26">
        <v>154.61</v>
      </c>
      <c r="I39" s="26">
        <f>ROUND(ROUND(H39,2)*ROUND(G39,3),2)</f>
        <v>6561.34</v>
      </c>
      <c r="O39">
        <f>(I39*21)/100</f>
        <v>1377.8814000000002</v>
      </c>
      <c r="P39" t="s">
        <v>23</v>
      </c>
    </row>
    <row r="40" spans="1:5" ht="51">
      <c r="A40" s="27" t="s">
        <v>50</v>
      </c>
      <c r="E40" s="28" t="s">
        <v>694</v>
      </c>
    </row>
    <row r="41" spans="1:5" ht="12.75">
      <c r="A41" s="29" t="s">
        <v>52</v>
      </c>
      <c r="E41" s="30" t="s">
        <v>695</v>
      </c>
    </row>
    <row r="42" spans="1:5" ht="318.75">
      <c r="A42" t="s">
        <v>54</v>
      </c>
      <c r="E42" s="28" t="s">
        <v>195</v>
      </c>
    </row>
    <row r="43" spans="1:16" ht="12.75">
      <c r="A43" s="18" t="s">
        <v>45</v>
      </c>
      <c r="B43" s="22" t="s">
        <v>40</v>
      </c>
      <c r="C43" s="22" t="s">
        <v>197</v>
      </c>
      <c r="D43" s="18" t="s">
        <v>74</v>
      </c>
      <c r="E43" s="23" t="s">
        <v>198</v>
      </c>
      <c r="F43" s="24" t="s">
        <v>145</v>
      </c>
      <c r="G43" s="25">
        <v>1.165</v>
      </c>
      <c r="H43" s="26">
        <v>241.57</v>
      </c>
      <c r="I43" s="26">
        <f>ROUND(ROUND(H43,2)*ROUND(G43,3),2)</f>
        <v>281.43</v>
      </c>
      <c r="O43">
        <f>(I43*21)/100</f>
        <v>59.1003</v>
      </c>
      <c r="P43" t="s">
        <v>23</v>
      </c>
    </row>
    <row r="44" spans="1:5" ht="38.25">
      <c r="A44" s="27" t="s">
        <v>50</v>
      </c>
      <c r="E44" s="28" t="s">
        <v>199</v>
      </c>
    </row>
    <row r="45" spans="1:5" ht="12.75">
      <c r="A45" s="29" t="s">
        <v>52</v>
      </c>
      <c r="E45" s="30" t="s">
        <v>696</v>
      </c>
    </row>
    <row r="46" spans="1:5" ht="229.5">
      <c r="A46" t="s">
        <v>54</v>
      </c>
      <c r="E46" s="28" t="s">
        <v>201</v>
      </c>
    </row>
    <row r="47" spans="1:16" ht="12.75">
      <c r="A47" s="18" t="s">
        <v>45</v>
      </c>
      <c r="B47" s="22" t="s">
        <v>42</v>
      </c>
      <c r="C47" s="22" t="s">
        <v>203</v>
      </c>
      <c r="D47" s="18" t="s">
        <v>74</v>
      </c>
      <c r="E47" s="23" t="s">
        <v>204</v>
      </c>
      <c r="F47" s="24" t="s">
        <v>135</v>
      </c>
      <c r="G47" s="25">
        <v>87.172</v>
      </c>
      <c r="H47" s="26">
        <v>16.22</v>
      </c>
      <c r="I47" s="26">
        <f>ROUND(ROUND(H47,2)*ROUND(G47,3),2)</f>
        <v>1413.93</v>
      </c>
      <c r="O47">
        <f>(I47*21)/100</f>
        <v>296.92530000000005</v>
      </c>
      <c r="P47" t="s">
        <v>23</v>
      </c>
    </row>
    <row r="48" spans="1:5" ht="63.75">
      <c r="A48" s="27" t="s">
        <v>50</v>
      </c>
      <c r="E48" s="28" t="s">
        <v>697</v>
      </c>
    </row>
    <row r="49" spans="1:5" ht="38.25">
      <c r="A49" s="29" t="s">
        <v>52</v>
      </c>
      <c r="E49" s="30" t="s">
        <v>698</v>
      </c>
    </row>
    <row r="50" spans="1:5" ht="25.5">
      <c r="A50" t="s">
        <v>54</v>
      </c>
      <c r="E50" s="28" t="s">
        <v>207</v>
      </c>
    </row>
    <row r="51" spans="1:16" ht="12.75">
      <c r="A51" s="18" t="s">
        <v>45</v>
      </c>
      <c r="B51" s="22" t="s">
        <v>81</v>
      </c>
      <c r="C51" s="22" t="s">
        <v>209</v>
      </c>
      <c r="D51" s="18" t="s">
        <v>74</v>
      </c>
      <c r="E51" s="23" t="s">
        <v>210</v>
      </c>
      <c r="F51" s="24" t="s">
        <v>135</v>
      </c>
      <c r="G51" s="25">
        <v>20.076</v>
      </c>
      <c r="H51" s="26">
        <v>36.24</v>
      </c>
      <c r="I51" s="26">
        <f>ROUND(ROUND(H51,2)*ROUND(G51,3),2)</f>
        <v>727.55</v>
      </c>
      <c r="O51">
        <f>(I51*21)/100</f>
        <v>152.78549999999998</v>
      </c>
      <c r="P51" t="s">
        <v>23</v>
      </c>
    </row>
    <row r="52" spans="1:5" ht="38.25">
      <c r="A52" s="27" t="s">
        <v>50</v>
      </c>
      <c r="E52" s="28" t="s">
        <v>211</v>
      </c>
    </row>
    <row r="53" spans="1:5" ht="12.75">
      <c r="A53" s="29" t="s">
        <v>52</v>
      </c>
      <c r="E53" s="30" t="s">
        <v>699</v>
      </c>
    </row>
    <row r="54" spans="1:5" ht="38.25">
      <c r="A54" t="s">
        <v>54</v>
      </c>
      <c r="E54" s="28" t="s">
        <v>213</v>
      </c>
    </row>
    <row r="55" spans="1:18" ht="12.75" customHeight="1">
      <c r="A55" s="5" t="s">
        <v>43</v>
      </c>
      <c r="B55" s="5"/>
      <c r="C55" s="31" t="s">
        <v>23</v>
      </c>
      <c r="D55" s="5"/>
      <c r="E55" s="20" t="s">
        <v>220</v>
      </c>
      <c r="F55" s="5"/>
      <c r="G55" s="5"/>
      <c r="H55" s="5"/>
      <c r="I55" s="32">
        <f>0+Q55</f>
        <v>17637.73</v>
      </c>
      <c r="O55">
        <f>0+R55</f>
        <v>3703.9233000000004</v>
      </c>
      <c r="Q55">
        <f>0+I56</f>
        <v>17637.73</v>
      </c>
      <c r="R55">
        <f>0+O56</f>
        <v>3703.9233000000004</v>
      </c>
    </row>
    <row r="56" spans="1:16" ht="12.75">
      <c r="A56" s="18" t="s">
        <v>45</v>
      </c>
      <c r="B56" s="22" t="s">
        <v>85</v>
      </c>
      <c r="C56" s="22" t="s">
        <v>228</v>
      </c>
      <c r="D56" s="18" t="s">
        <v>74</v>
      </c>
      <c r="E56" s="23" t="s">
        <v>229</v>
      </c>
      <c r="F56" s="24" t="s">
        <v>145</v>
      </c>
      <c r="G56" s="25">
        <v>21.793</v>
      </c>
      <c r="H56" s="26">
        <v>809.33</v>
      </c>
      <c r="I56" s="26">
        <f>ROUND(ROUND(H56,2)*ROUND(G56,3),2)</f>
        <v>17637.73</v>
      </c>
      <c r="O56">
        <f>(I56*21)/100</f>
        <v>3703.9233000000004</v>
      </c>
      <c r="P56" t="s">
        <v>23</v>
      </c>
    </row>
    <row r="57" spans="1:5" ht="38.25">
      <c r="A57" s="27" t="s">
        <v>50</v>
      </c>
      <c r="E57" s="28" t="s">
        <v>456</v>
      </c>
    </row>
    <row r="58" spans="1:5" ht="12.75">
      <c r="A58" s="29" t="s">
        <v>52</v>
      </c>
      <c r="E58" s="30" t="s">
        <v>700</v>
      </c>
    </row>
    <row r="59" spans="1:5" ht="38.25">
      <c r="A59" t="s">
        <v>54</v>
      </c>
      <c r="E59" s="28" t="s">
        <v>231</v>
      </c>
    </row>
    <row r="60" spans="1:18" ht="12.75" customHeight="1">
      <c r="A60" s="5" t="s">
        <v>43</v>
      </c>
      <c r="B60" s="5"/>
      <c r="C60" s="31" t="s">
        <v>33</v>
      </c>
      <c r="D60" s="5"/>
      <c r="E60" s="20" t="s">
        <v>232</v>
      </c>
      <c r="F60" s="5"/>
      <c r="G60" s="5"/>
      <c r="H60" s="5"/>
      <c r="I60" s="32">
        <f>0+Q60</f>
        <v>3389.7</v>
      </c>
      <c r="O60">
        <f>0+R60</f>
        <v>711.837</v>
      </c>
      <c r="Q60">
        <f>0+I61</f>
        <v>3389.7</v>
      </c>
      <c r="R60">
        <f>0+O61</f>
        <v>711.837</v>
      </c>
    </row>
    <row r="61" spans="1:16" ht="12.75">
      <c r="A61" s="18" t="s">
        <v>45</v>
      </c>
      <c r="B61" s="22" t="s">
        <v>91</v>
      </c>
      <c r="C61" s="22" t="s">
        <v>240</v>
      </c>
      <c r="D61" s="18" t="s">
        <v>74</v>
      </c>
      <c r="E61" s="23" t="s">
        <v>241</v>
      </c>
      <c r="F61" s="24" t="s">
        <v>145</v>
      </c>
      <c r="G61" s="25">
        <v>1.456</v>
      </c>
      <c r="H61" s="26">
        <v>2328.09</v>
      </c>
      <c r="I61" s="26">
        <f>ROUND(ROUND(H61,2)*ROUND(G61,3),2)</f>
        <v>3389.7</v>
      </c>
      <c r="O61">
        <f>(I61*21)/100</f>
        <v>711.837</v>
      </c>
      <c r="P61" t="s">
        <v>23</v>
      </c>
    </row>
    <row r="62" spans="1:5" ht="38.25">
      <c r="A62" s="27" t="s">
        <v>50</v>
      </c>
      <c r="E62" s="28" t="s">
        <v>458</v>
      </c>
    </row>
    <row r="63" spans="1:5" ht="12.75">
      <c r="A63" s="29" t="s">
        <v>52</v>
      </c>
      <c r="E63" s="30" t="s">
        <v>701</v>
      </c>
    </row>
    <row r="64" spans="1:5" ht="369.75">
      <c r="A64" t="s">
        <v>54</v>
      </c>
      <c r="E64" s="28" t="s">
        <v>238</v>
      </c>
    </row>
    <row r="65" spans="1:18" ht="12.75" customHeight="1">
      <c r="A65" s="5" t="s">
        <v>43</v>
      </c>
      <c r="B65" s="5"/>
      <c r="C65" s="31" t="s">
        <v>35</v>
      </c>
      <c r="D65" s="5"/>
      <c r="E65" s="20" t="s">
        <v>260</v>
      </c>
      <c r="F65" s="5"/>
      <c r="G65" s="5"/>
      <c r="H65" s="5"/>
      <c r="I65" s="32">
        <f>0+Q65</f>
        <v>51044.46</v>
      </c>
      <c r="O65">
        <f>0+R65</f>
        <v>10719.3366</v>
      </c>
      <c r="Q65">
        <f>0+I66+I70+I74+I78+I82+I86+I90+I94+I98</f>
        <v>51044.46</v>
      </c>
      <c r="R65">
        <f>0+O66+O70+O74+O78+O82+O86+O90+O94+O98</f>
        <v>10719.3366</v>
      </c>
    </row>
    <row r="66" spans="1:16" ht="12.75">
      <c r="A66" s="18" t="s">
        <v>45</v>
      </c>
      <c r="B66" s="22" t="s">
        <v>97</v>
      </c>
      <c r="C66" s="22" t="s">
        <v>262</v>
      </c>
      <c r="D66" s="18" t="s">
        <v>74</v>
      </c>
      <c r="E66" s="23" t="s">
        <v>263</v>
      </c>
      <c r="F66" s="24" t="s">
        <v>145</v>
      </c>
      <c r="G66" s="25">
        <v>5.806</v>
      </c>
      <c r="H66" s="26">
        <v>1377.74</v>
      </c>
      <c r="I66" s="26">
        <f>ROUND(ROUND(H66,2)*ROUND(G66,3),2)</f>
        <v>7999.16</v>
      </c>
      <c r="O66">
        <f>(I66*21)/100</f>
        <v>1679.8236</v>
      </c>
      <c r="P66" t="s">
        <v>23</v>
      </c>
    </row>
    <row r="67" spans="1:5" ht="38.25">
      <c r="A67" s="27" t="s">
        <v>50</v>
      </c>
      <c r="E67" s="28" t="s">
        <v>264</v>
      </c>
    </row>
    <row r="68" spans="1:5" ht="12.75">
      <c r="A68" s="29" t="s">
        <v>52</v>
      </c>
      <c r="E68" s="30" t="s">
        <v>702</v>
      </c>
    </row>
    <row r="69" spans="1:5" ht="51">
      <c r="A69" t="s">
        <v>54</v>
      </c>
      <c r="E69" s="28" t="s">
        <v>266</v>
      </c>
    </row>
    <row r="70" spans="1:16" ht="12.75">
      <c r="A70" s="18" t="s">
        <v>45</v>
      </c>
      <c r="B70" s="22" t="s">
        <v>102</v>
      </c>
      <c r="C70" s="22" t="s">
        <v>268</v>
      </c>
      <c r="D70" s="18" t="s">
        <v>74</v>
      </c>
      <c r="E70" s="23" t="s">
        <v>269</v>
      </c>
      <c r="F70" s="24" t="s">
        <v>145</v>
      </c>
      <c r="G70" s="25">
        <v>6.741</v>
      </c>
      <c r="H70" s="26">
        <v>891.13</v>
      </c>
      <c r="I70" s="26">
        <f>ROUND(ROUND(H70,2)*ROUND(G70,3),2)</f>
        <v>6007.11</v>
      </c>
      <c r="O70">
        <f>(I70*21)/100</f>
        <v>1261.4931</v>
      </c>
      <c r="P70" t="s">
        <v>23</v>
      </c>
    </row>
    <row r="71" spans="1:5" ht="25.5">
      <c r="A71" s="27" t="s">
        <v>50</v>
      </c>
      <c r="E71" s="28" t="s">
        <v>571</v>
      </c>
    </row>
    <row r="72" spans="1:5" ht="12.75">
      <c r="A72" s="29" t="s">
        <v>52</v>
      </c>
      <c r="E72" s="30" t="s">
        <v>703</v>
      </c>
    </row>
    <row r="73" spans="1:5" ht="51">
      <c r="A73" t="s">
        <v>54</v>
      </c>
      <c r="E73" s="28" t="s">
        <v>266</v>
      </c>
    </row>
    <row r="74" spans="1:16" ht="12.75">
      <c r="A74" s="18" t="s">
        <v>45</v>
      </c>
      <c r="B74" s="22" t="s">
        <v>190</v>
      </c>
      <c r="C74" s="22" t="s">
        <v>288</v>
      </c>
      <c r="D74" s="18" t="s">
        <v>74</v>
      </c>
      <c r="E74" s="23" t="s">
        <v>289</v>
      </c>
      <c r="F74" s="24" t="s">
        <v>135</v>
      </c>
      <c r="G74" s="25">
        <v>44.872</v>
      </c>
      <c r="H74" s="26">
        <v>26.25</v>
      </c>
      <c r="I74" s="26">
        <f>ROUND(ROUND(H74,2)*ROUND(G74,3),2)</f>
        <v>1177.89</v>
      </c>
      <c r="O74">
        <f>(I74*21)/100</f>
        <v>247.35690000000002</v>
      </c>
      <c r="P74" t="s">
        <v>23</v>
      </c>
    </row>
    <row r="75" spans="1:5" ht="38.25">
      <c r="A75" s="27" t="s">
        <v>50</v>
      </c>
      <c r="E75" s="28" t="s">
        <v>290</v>
      </c>
    </row>
    <row r="76" spans="1:5" ht="12.75">
      <c r="A76" s="29" t="s">
        <v>52</v>
      </c>
      <c r="E76" s="30" t="s">
        <v>704</v>
      </c>
    </row>
    <row r="77" spans="1:5" ht="51">
      <c r="A77" t="s">
        <v>54</v>
      </c>
      <c r="E77" s="28" t="s">
        <v>292</v>
      </c>
    </row>
    <row r="78" spans="1:16" ht="12.75">
      <c r="A78" s="18" t="s">
        <v>45</v>
      </c>
      <c r="B78" s="22" t="s">
        <v>196</v>
      </c>
      <c r="C78" s="22" t="s">
        <v>294</v>
      </c>
      <c r="D78" s="18" t="s">
        <v>74</v>
      </c>
      <c r="E78" s="23" t="s">
        <v>295</v>
      </c>
      <c r="F78" s="24" t="s">
        <v>135</v>
      </c>
      <c r="G78" s="25">
        <v>49.945</v>
      </c>
      <c r="H78" s="26">
        <v>16.98</v>
      </c>
      <c r="I78" s="26">
        <f>ROUND(ROUND(H78,2)*ROUND(G78,3),2)</f>
        <v>848.07</v>
      </c>
      <c r="O78">
        <f>(I78*21)/100</f>
        <v>178.09470000000002</v>
      </c>
      <c r="P78" t="s">
        <v>23</v>
      </c>
    </row>
    <row r="79" spans="1:5" ht="38.25">
      <c r="A79" s="27" t="s">
        <v>50</v>
      </c>
      <c r="E79" s="28" t="s">
        <v>296</v>
      </c>
    </row>
    <row r="80" spans="1:5" ht="12.75">
      <c r="A80" s="29" t="s">
        <v>52</v>
      </c>
      <c r="E80" s="30" t="s">
        <v>705</v>
      </c>
    </row>
    <row r="81" spans="1:5" ht="51">
      <c r="A81" t="s">
        <v>54</v>
      </c>
      <c r="E81" s="28" t="s">
        <v>292</v>
      </c>
    </row>
    <row r="82" spans="1:16" ht="12.75">
      <c r="A82" s="18" t="s">
        <v>45</v>
      </c>
      <c r="B82" s="22" t="s">
        <v>202</v>
      </c>
      <c r="C82" s="22" t="s">
        <v>299</v>
      </c>
      <c r="D82" s="18" t="s">
        <v>74</v>
      </c>
      <c r="E82" s="23" t="s">
        <v>465</v>
      </c>
      <c r="F82" s="24" t="s">
        <v>135</v>
      </c>
      <c r="G82" s="25">
        <v>42.576</v>
      </c>
      <c r="H82" s="26">
        <v>71.74</v>
      </c>
      <c r="I82" s="26">
        <f>ROUND(ROUND(H82,2)*ROUND(G82,3),2)</f>
        <v>3054.4</v>
      </c>
      <c r="O82">
        <f>(I82*21)/100</f>
        <v>641.424</v>
      </c>
      <c r="P82" t="s">
        <v>23</v>
      </c>
    </row>
    <row r="83" spans="1:5" ht="38.25">
      <c r="A83" s="27" t="s">
        <v>50</v>
      </c>
      <c r="E83" s="28" t="s">
        <v>301</v>
      </c>
    </row>
    <row r="84" spans="1:5" ht="12.75">
      <c r="A84" s="29" t="s">
        <v>52</v>
      </c>
      <c r="E84" s="30" t="s">
        <v>706</v>
      </c>
    </row>
    <row r="85" spans="1:5" ht="51">
      <c r="A85" t="s">
        <v>54</v>
      </c>
      <c r="E85" s="28" t="s">
        <v>303</v>
      </c>
    </row>
    <row r="86" spans="1:16" ht="12.75">
      <c r="A86" s="18" t="s">
        <v>45</v>
      </c>
      <c r="B86" s="22" t="s">
        <v>208</v>
      </c>
      <c r="C86" s="22" t="s">
        <v>467</v>
      </c>
      <c r="D86" s="18" t="s">
        <v>74</v>
      </c>
      <c r="E86" s="23" t="s">
        <v>468</v>
      </c>
      <c r="F86" s="24" t="s">
        <v>135</v>
      </c>
      <c r="G86" s="25">
        <v>20.006</v>
      </c>
      <c r="H86" s="26">
        <v>133.87</v>
      </c>
      <c r="I86" s="26">
        <f>ROUND(ROUND(H86,2)*ROUND(G86,3),2)</f>
        <v>2678.2</v>
      </c>
      <c r="O86">
        <f>(I86*21)/100</f>
        <v>562.422</v>
      </c>
      <c r="P86" t="s">
        <v>23</v>
      </c>
    </row>
    <row r="87" spans="1:5" ht="25.5">
      <c r="A87" s="27" t="s">
        <v>50</v>
      </c>
      <c r="E87" s="28" t="s">
        <v>577</v>
      </c>
    </row>
    <row r="88" spans="1:5" ht="12.75">
      <c r="A88" s="29" t="s">
        <v>52</v>
      </c>
      <c r="E88" s="30" t="s">
        <v>707</v>
      </c>
    </row>
    <row r="89" spans="1:5" ht="51">
      <c r="A89" t="s">
        <v>54</v>
      </c>
      <c r="E89" s="28" t="s">
        <v>309</v>
      </c>
    </row>
    <row r="90" spans="1:16" ht="12.75">
      <c r="A90" s="18" t="s">
        <v>45</v>
      </c>
      <c r="B90" s="22" t="s">
        <v>214</v>
      </c>
      <c r="C90" s="22" t="s">
        <v>311</v>
      </c>
      <c r="D90" s="18" t="s">
        <v>74</v>
      </c>
      <c r="E90" s="23" t="s">
        <v>312</v>
      </c>
      <c r="F90" s="24" t="s">
        <v>135</v>
      </c>
      <c r="G90" s="25">
        <v>49.945</v>
      </c>
      <c r="H90" s="26">
        <v>249.2</v>
      </c>
      <c r="I90" s="26">
        <f>ROUND(ROUND(H90,2)*ROUND(G90,3),2)</f>
        <v>12446.29</v>
      </c>
      <c r="O90">
        <f>(I90*21)/100</f>
        <v>2613.7209000000003</v>
      </c>
      <c r="P90" t="s">
        <v>23</v>
      </c>
    </row>
    <row r="91" spans="1:5" ht="25.5">
      <c r="A91" s="27" t="s">
        <v>50</v>
      </c>
      <c r="E91" s="28" t="s">
        <v>313</v>
      </c>
    </row>
    <row r="92" spans="1:5" ht="12.75">
      <c r="A92" s="29" t="s">
        <v>52</v>
      </c>
      <c r="E92" s="30" t="s">
        <v>705</v>
      </c>
    </row>
    <row r="93" spans="1:5" ht="140.25">
      <c r="A93" t="s">
        <v>54</v>
      </c>
      <c r="E93" s="28" t="s">
        <v>314</v>
      </c>
    </row>
    <row r="94" spans="1:16" ht="12.75">
      <c r="A94" s="18" t="s">
        <v>45</v>
      </c>
      <c r="B94" s="22" t="s">
        <v>221</v>
      </c>
      <c r="C94" s="22" t="s">
        <v>316</v>
      </c>
      <c r="D94" s="18" t="s">
        <v>74</v>
      </c>
      <c r="E94" s="23" t="s">
        <v>317</v>
      </c>
      <c r="F94" s="24" t="s">
        <v>135</v>
      </c>
      <c r="G94" s="25">
        <v>44.872</v>
      </c>
      <c r="H94" s="26">
        <v>347.72</v>
      </c>
      <c r="I94" s="26">
        <f>ROUND(ROUND(H94,2)*ROUND(G94,3),2)</f>
        <v>15602.89</v>
      </c>
      <c r="O94">
        <f>(I94*21)/100</f>
        <v>3276.6069</v>
      </c>
      <c r="P94" t="s">
        <v>23</v>
      </c>
    </row>
    <row r="95" spans="1:5" ht="12.75">
      <c r="A95" s="27" t="s">
        <v>50</v>
      </c>
      <c r="E95" s="28" t="s">
        <v>74</v>
      </c>
    </row>
    <row r="96" spans="1:5" ht="12.75">
      <c r="A96" s="29" t="s">
        <v>52</v>
      </c>
      <c r="E96" s="30" t="s">
        <v>704</v>
      </c>
    </row>
    <row r="97" spans="1:5" ht="140.25">
      <c r="A97" t="s">
        <v>54</v>
      </c>
      <c r="E97" s="28" t="s">
        <v>314</v>
      </c>
    </row>
    <row r="98" spans="1:16" ht="12.75">
      <c r="A98" s="18" t="s">
        <v>45</v>
      </c>
      <c r="B98" s="22" t="s">
        <v>227</v>
      </c>
      <c r="C98" s="22" t="s">
        <v>329</v>
      </c>
      <c r="D98" s="18" t="s">
        <v>74</v>
      </c>
      <c r="E98" s="23" t="s">
        <v>330</v>
      </c>
      <c r="F98" s="24" t="s">
        <v>160</v>
      </c>
      <c r="G98" s="25">
        <v>32.812</v>
      </c>
      <c r="H98" s="26">
        <v>37.5</v>
      </c>
      <c r="I98" s="26">
        <f>ROUND(ROUND(H98,2)*ROUND(G98,3),2)</f>
        <v>1230.45</v>
      </c>
      <c r="O98">
        <f>(I98*21)/100</f>
        <v>258.3945</v>
      </c>
      <c r="P98" t="s">
        <v>23</v>
      </c>
    </row>
    <row r="99" spans="1:5" ht="25.5">
      <c r="A99" s="27" t="s">
        <v>50</v>
      </c>
      <c r="E99" s="28" t="s">
        <v>331</v>
      </c>
    </row>
    <row r="100" spans="1:5" ht="12.75">
      <c r="A100" s="29" t="s">
        <v>52</v>
      </c>
      <c r="E100" s="30" t="s">
        <v>688</v>
      </c>
    </row>
    <row r="101" spans="1:5" ht="38.25">
      <c r="A101" t="s">
        <v>54</v>
      </c>
      <c r="E101" s="28" t="s">
        <v>332</v>
      </c>
    </row>
    <row r="102" spans="1:18" ht="12.75" customHeight="1">
      <c r="A102" s="5" t="s">
        <v>43</v>
      </c>
      <c r="B102" s="5"/>
      <c r="C102" s="31" t="s">
        <v>40</v>
      </c>
      <c r="D102" s="5"/>
      <c r="E102" s="20" t="s">
        <v>90</v>
      </c>
      <c r="F102" s="5"/>
      <c r="G102" s="5"/>
      <c r="H102" s="5"/>
      <c r="I102" s="32">
        <f>0+Q102</f>
        <v>30434.489999999998</v>
      </c>
      <c r="O102">
        <f>0+R102</f>
        <v>6391.242899999999</v>
      </c>
      <c r="Q102">
        <f>0+I103+I107+I111+I115+I119+I123+I127</f>
        <v>30434.489999999998</v>
      </c>
      <c r="R102">
        <f>0+O103+O107+O111+O115+O119+O123+O127</f>
        <v>6391.242899999999</v>
      </c>
    </row>
    <row r="103" spans="1:16" ht="25.5">
      <c r="A103" s="18" t="s">
        <v>45</v>
      </c>
      <c r="B103" s="22" t="s">
        <v>233</v>
      </c>
      <c r="C103" s="22" t="s">
        <v>377</v>
      </c>
      <c r="D103" s="18" t="s">
        <v>74</v>
      </c>
      <c r="E103" s="23" t="s">
        <v>378</v>
      </c>
      <c r="F103" s="24" t="s">
        <v>49</v>
      </c>
      <c r="G103" s="25">
        <v>2</v>
      </c>
      <c r="H103" s="26">
        <v>2307.72</v>
      </c>
      <c r="I103" s="26">
        <f>ROUND(ROUND(H103,2)*ROUND(G103,3),2)</f>
        <v>4615.44</v>
      </c>
      <c r="O103">
        <f>(I103*21)/100</f>
        <v>969.2423999999999</v>
      </c>
      <c r="P103" t="s">
        <v>23</v>
      </c>
    </row>
    <row r="104" spans="1:5" ht="63.75">
      <c r="A104" s="27" t="s">
        <v>50</v>
      </c>
      <c r="E104" s="28" t="s">
        <v>532</v>
      </c>
    </row>
    <row r="105" spans="1:5" ht="12.75">
      <c r="A105" s="29" t="s">
        <v>52</v>
      </c>
      <c r="E105" s="30" t="s">
        <v>533</v>
      </c>
    </row>
    <row r="106" spans="1:5" ht="25.5">
      <c r="A106" t="s">
        <v>54</v>
      </c>
      <c r="E106" s="28" t="s">
        <v>381</v>
      </c>
    </row>
    <row r="107" spans="1:16" ht="25.5">
      <c r="A107" s="18" t="s">
        <v>45</v>
      </c>
      <c r="B107" s="22" t="s">
        <v>239</v>
      </c>
      <c r="C107" s="22" t="s">
        <v>383</v>
      </c>
      <c r="D107" s="18" t="s">
        <v>74</v>
      </c>
      <c r="E107" s="23" t="s">
        <v>384</v>
      </c>
      <c r="F107" s="24" t="s">
        <v>49</v>
      </c>
      <c r="G107" s="25">
        <v>2</v>
      </c>
      <c r="H107" s="26">
        <v>203.71</v>
      </c>
      <c r="I107" s="26">
        <f>ROUND(ROUND(H107,2)*ROUND(G107,3),2)</f>
        <v>407.42</v>
      </c>
      <c r="O107">
        <f>(I107*21)/100</f>
        <v>85.5582</v>
      </c>
      <c r="P107" t="s">
        <v>23</v>
      </c>
    </row>
    <row r="108" spans="1:5" ht="63.75">
      <c r="A108" s="27" t="s">
        <v>50</v>
      </c>
      <c r="E108" s="28" t="s">
        <v>534</v>
      </c>
    </row>
    <row r="109" spans="1:5" ht="12.75">
      <c r="A109" s="29" t="s">
        <v>52</v>
      </c>
      <c r="E109" s="30" t="s">
        <v>533</v>
      </c>
    </row>
    <row r="110" spans="1:5" ht="25.5">
      <c r="A110" t="s">
        <v>54</v>
      </c>
      <c r="E110" s="28" t="s">
        <v>101</v>
      </c>
    </row>
    <row r="111" spans="1:16" ht="25.5">
      <c r="A111" s="18" t="s">
        <v>45</v>
      </c>
      <c r="B111" s="22" t="s">
        <v>244</v>
      </c>
      <c r="C111" s="22" t="s">
        <v>388</v>
      </c>
      <c r="D111" s="18" t="s">
        <v>74</v>
      </c>
      <c r="E111" s="23" t="s">
        <v>389</v>
      </c>
      <c r="F111" s="24" t="s">
        <v>135</v>
      </c>
      <c r="G111" s="25">
        <v>15.29</v>
      </c>
      <c r="H111" s="26">
        <v>144.62</v>
      </c>
      <c r="I111" s="26">
        <f>ROUND(ROUND(H111,2)*ROUND(G111,3),2)</f>
        <v>2211.24</v>
      </c>
      <c r="O111">
        <f>(I111*21)/100</f>
        <v>464.3603999999999</v>
      </c>
      <c r="P111" t="s">
        <v>23</v>
      </c>
    </row>
    <row r="112" spans="1:5" ht="38.25">
      <c r="A112" s="27" t="s">
        <v>50</v>
      </c>
      <c r="E112" s="28" t="s">
        <v>535</v>
      </c>
    </row>
    <row r="113" spans="1:5" ht="12.75">
      <c r="A113" s="29" t="s">
        <v>52</v>
      </c>
      <c r="E113" s="30" t="s">
        <v>708</v>
      </c>
    </row>
    <row r="114" spans="1:5" ht="38.25">
      <c r="A114" t="s">
        <v>54</v>
      </c>
      <c r="E114" s="28" t="s">
        <v>392</v>
      </c>
    </row>
    <row r="115" spans="1:16" ht="25.5">
      <c r="A115" s="18" t="s">
        <v>45</v>
      </c>
      <c r="B115" s="22" t="s">
        <v>249</v>
      </c>
      <c r="C115" s="22" t="s">
        <v>394</v>
      </c>
      <c r="D115" s="18" t="s">
        <v>74</v>
      </c>
      <c r="E115" s="23" t="s">
        <v>395</v>
      </c>
      <c r="F115" s="24" t="s">
        <v>135</v>
      </c>
      <c r="G115" s="25">
        <v>15.29</v>
      </c>
      <c r="H115" s="26">
        <v>355.03</v>
      </c>
      <c r="I115" s="26">
        <f>ROUND(ROUND(H115,2)*ROUND(G115,3),2)</f>
        <v>5428.41</v>
      </c>
      <c r="O115">
        <f>(I115*21)/100</f>
        <v>1139.9661</v>
      </c>
      <c r="P115" t="s">
        <v>23</v>
      </c>
    </row>
    <row r="116" spans="1:5" ht="38.25">
      <c r="A116" s="27" t="s">
        <v>50</v>
      </c>
      <c r="E116" s="28" t="s">
        <v>537</v>
      </c>
    </row>
    <row r="117" spans="1:5" ht="12.75">
      <c r="A117" s="29" t="s">
        <v>52</v>
      </c>
      <c r="E117" s="30" t="s">
        <v>708</v>
      </c>
    </row>
    <row r="118" spans="1:5" ht="38.25">
      <c r="A118" t="s">
        <v>54</v>
      </c>
      <c r="E118" s="28" t="s">
        <v>392</v>
      </c>
    </row>
    <row r="119" spans="1:16" ht="12.75">
      <c r="A119" s="18" t="s">
        <v>45</v>
      </c>
      <c r="B119" s="22" t="s">
        <v>254</v>
      </c>
      <c r="C119" s="22" t="s">
        <v>398</v>
      </c>
      <c r="D119" s="18" t="s">
        <v>74</v>
      </c>
      <c r="E119" s="23" t="s">
        <v>399</v>
      </c>
      <c r="F119" s="24" t="s">
        <v>160</v>
      </c>
      <c r="G119" s="25">
        <v>14.564</v>
      </c>
      <c r="H119" s="26">
        <v>384.22</v>
      </c>
      <c r="I119" s="26">
        <f>ROUND(ROUND(H119,2)*ROUND(G119,3),2)</f>
        <v>5595.78</v>
      </c>
      <c r="O119">
        <f>(I119*21)/100</f>
        <v>1175.1137999999999</v>
      </c>
      <c r="P119" t="s">
        <v>23</v>
      </c>
    </row>
    <row r="120" spans="1:5" ht="25.5">
      <c r="A120" s="27" t="s">
        <v>50</v>
      </c>
      <c r="E120" s="28" t="s">
        <v>485</v>
      </c>
    </row>
    <row r="121" spans="1:5" ht="12.75">
      <c r="A121" s="29" t="s">
        <v>52</v>
      </c>
      <c r="E121" s="30" t="s">
        <v>709</v>
      </c>
    </row>
    <row r="122" spans="1:5" ht="51">
      <c r="A122" t="s">
        <v>54</v>
      </c>
      <c r="E122" s="28" t="s">
        <v>402</v>
      </c>
    </row>
    <row r="123" spans="1:16" ht="12.75">
      <c r="A123" s="18" t="s">
        <v>45</v>
      </c>
      <c r="B123" s="22" t="s">
        <v>261</v>
      </c>
      <c r="C123" s="22" t="s">
        <v>409</v>
      </c>
      <c r="D123" s="18" t="s">
        <v>74</v>
      </c>
      <c r="E123" s="23" t="s">
        <v>410</v>
      </c>
      <c r="F123" s="24" t="s">
        <v>160</v>
      </c>
      <c r="G123" s="25">
        <v>10.084</v>
      </c>
      <c r="H123" s="26">
        <v>53.13</v>
      </c>
      <c r="I123" s="26">
        <f>ROUND(ROUND(H123,2)*ROUND(G123,3),2)</f>
        <v>535.76</v>
      </c>
      <c r="O123">
        <f>(I123*21)/100</f>
        <v>112.50959999999999</v>
      </c>
      <c r="P123" t="s">
        <v>23</v>
      </c>
    </row>
    <row r="124" spans="1:5" ht="38.25">
      <c r="A124" s="27" t="s">
        <v>50</v>
      </c>
      <c r="E124" s="28" t="s">
        <v>411</v>
      </c>
    </row>
    <row r="125" spans="1:5" ht="12.75">
      <c r="A125" s="29" t="s">
        <v>52</v>
      </c>
      <c r="E125" s="30" t="s">
        <v>710</v>
      </c>
    </row>
    <row r="126" spans="1:5" ht="25.5">
      <c r="A126" t="s">
        <v>54</v>
      </c>
      <c r="E126" s="28" t="s">
        <v>413</v>
      </c>
    </row>
    <row r="127" spans="1:16" ht="12.75">
      <c r="A127" s="18" t="s">
        <v>45</v>
      </c>
      <c r="B127" s="22" t="s">
        <v>267</v>
      </c>
      <c r="C127" s="22" t="s">
        <v>415</v>
      </c>
      <c r="D127" s="18" t="s">
        <v>74</v>
      </c>
      <c r="E127" s="23" t="s">
        <v>416</v>
      </c>
      <c r="F127" s="24" t="s">
        <v>49</v>
      </c>
      <c r="G127" s="25">
        <v>4</v>
      </c>
      <c r="H127" s="26">
        <v>2910.11</v>
      </c>
      <c r="I127" s="26">
        <f>ROUND(ROUND(H127,2)*ROUND(G127,3),2)</f>
        <v>11640.44</v>
      </c>
      <c r="O127">
        <f>(I127*21)/100</f>
        <v>2444.4924</v>
      </c>
      <c r="P127" t="s">
        <v>23</v>
      </c>
    </row>
    <row r="128" spans="1:5" ht="102">
      <c r="A128" s="27" t="s">
        <v>50</v>
      </c>
      <c r="E128" s="28" t="s">
        <v>642</v>
      </c>
    </row>
    <row r="129" spans="1:5" ht="12.75">
      <c r="A129" s="29" t="s">
        <v>52</v>
      </c>
      <c r="E129" s="30" t="s">
        <v>368</v>
      </c>
    </row>
    <row r="130" spans="1:5" ht="140.25">
      <c r="A130" t="s">
        <v>54</v>
      </c>
      <c r="E130" s="28" t="s">
        <v>419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0" sqref="H10:H1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0+O9+O18+O55+O60+O65+O102</f>
        <v>40127.7219</v>
      </c>
      <c r="P2" t="s">
        <v>22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711</v>
      </c>
      <c r="I3" s="33">
        <f>0+I9+I18+I55+I60+I65+I102</f>
        <v>191084.38999999998</v>
      </c>
      <c r="O3" t="s">
        <v>19</v>
      </c>
      <c r="P3" t="s">
        <v>23</v>
      </c>
    </row>
    <row r="4" spans="1:16" ht="15" customHeight="1">
      <c r="A4" t="s">
        <v>17</v>
      </c>
      <c r="B4" s="10" t="s">
        <v>116</v>
      </c>
      <c r="C4" s="37" t="s">
        <v>117</v>
      </c>
      <c r="D4" s="34"/>
      <c r="E4" s="11" t="s">
        <v>118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119</v>
      </c>
      <c r="B5" s="13" t="s">
        <v>18</v>
      </c>
      <c r="C5" s="38" t="s">
        <v>711</v>
      </c>
      <c r="D5" s="39"/>
      <c r="E5" s="14" t="s">
        <v>712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0" t="s">
        <v>26</v>
      </c>
      <c r="B6" s="40" t="s">
        <v>28</v>
      </c>
      <c r="C6" s="40" t="s">
        <v>30</v>
      </c>
      <c r="D6" s="40" t="s">
        <v>31</v>
      </c>
      <c r="E6" s="40" t="s">
        <v>32</v>
      </c>
      <c r="F6" s="40" t="s">
        <v>34</v>
      </c>
      <c r="G6" s="40" t="s">
        <v>36</v>
      </c>
      <c r="H6" s="40" t="s">
        <v>38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27</v>
      </c>
      <c r="D9" s="15"/>
      <c r="E9" s="20" t="s">
        <v>44</v>
      </c>
      <c r="F9" s="15"/>
      <c r="G9" s="15"/>
      <c r="H9" s="15"/>
      <c r="I9" s="21">
        <f>0+Q9</f>
        <v>10053.6</v>
      </c>
      <c r="O9">
        <f>0+R9</f>
        <v>2111.256</v>
      </c>
      <c r="Q9">
        <f>0+I10+I14</f>
        <v>10053.6</v>
      </c>
      <c r="R9">
        <f>0+O10+O14</f>
        <v>2111.256</v>
      </c>
    </row>
    <row r="10" spans="1:16" ht="12.75">
      <c r="A10" s="18" t="s">
        <v>45</v>
      </c>
      <c r="B10" s="22" t="s">
        <v>29</v>
      </c>
      <c r="C10" s="22" t="s">
        <v>122</v>
      </c>
      <c r="D10" s="18" t="s">
        <v>47</v>
      </c>
      <c r="E10" s="23" t="s">
        <v>123</v>
      </c>
      <c r="F10" s="24" t="s">
        <v>124</v>
      </c>
      <c r="G10" s="25">
        <v>15.278</v>
      </c>
      <c r="H10" s="26">
        <v>110.58</v>
      </c>
      <c r="I10" s="26">
        <f>ROUND(ROUND(H10,2)*ROUND(G10,3),2)</f>
        <v>1689.44</v>
      </c>
      <c r="O10">
        <f>(I10*21)/100</f>
        <v>354.7824</v>
      </c>
      <c r="P10" t="s">
        <v>23</v>
      </c>
    </row>
    <row r="11" spans="1:5" ht="25.5">
      <c r="A11" s="27" t="s">
        <v>50</v>
      </c>
      <c r="E11" s="28" t="s">
        <v>683</v>
      </c>
    </row>
    <row r="12" spans="1:5" ht="12.75">
      <c r="A12" s="29" t="s">
        <v>52</v>
      </c>
      <c r="E12" s="30" t="s">
        <v>713</v>
      </c>
    </row>
    <row r="13" spans="1:5" ht="25.5">
      <c r="A13" t="s">
        <v>54</v>
      </c>
      <c r="E13" s="28" t="s">
        <v>127</v>
      </c>
    </row>
    <row r="14" spans="1:16" ht="12.75">
      <c r="A14" s="18" t="s">
        <v>45</v>
      </c>
      <c r="B14" s="22" t="s">
        <v>23</v>
      </c>
      <c r="C14" s="22" t="s">
        <v>122</v>
      </c>
      <c r="D14" s="18" t="s">
        <v>56</v>
      </c>
      <c r="E14" s="23" t="s">
        <v>123</v>
      </c>
      <c r="F14" s="24" t="s">
        <v>124</v>
      </c>
      <c r="G14" s="25">
        <v>151.278</v>
      </c>
      <c r="H14" s="26">
        <v>55.29</v>
      </c>
      <c r="I14" s="26">
        <f>ROUND(ROUND(H14,2)*ROUND(G14,3),2)</f>
        <v>8364.16</v>
      </c>
      <c r="O14">
        <f>(I14*21)/100</f>
        <v>1756.4735999999998</v>
      </c>
      <c r="P14" t="s">
        <v>23</v>
      </c>
    </row>
    <row r="15" spans="1:5" ht="25.5">
      <c r="A15" s="27" t="s">
        <v>50</v>
      </c>
      <c r="E15" s="28" t="s">
        <v>440</v>
      </c>
    </row>
    <row r="16" spans="1:5" ht="12.75">
      <c r="A16" s="29" t="s">
        <v>52</v>
      </c>
      <c r="E16" s="30" t="s">
        <v>714</v>
      </c>
    </row>
    <row r="17" spans="1:5" ht="25.5">
      <c r="A17" t="s">
        <v>54</v>
      </c>
      <c r="E17" s="28" t="s">
        <v>127</v>
      </c>
    </row>
    <row r="18" spans="1:18" ht="12.75" customHeight="1">
      <c r="A18" s="5" t="s">
        <v>43</v>
      </c>
      <c r="B18" s="5"/>
      <c r="C18" s="31" t="s">
        <v>29</v>
      </c>
      <c r="D18" s="5"/>
      <c r="E18" s="20" t="s">
        <v>132</v>
      </c>
      <c r="F18" s="5"/>
      <c r="G18" s="5"/>
      <c r="H18" s="5"/>
      <c r="I18" s="32">
        <f>0+Q18</f>
        <v>26718.78</v>
      </c>
      <c r="O18">
        <f>0+R18</f>
        <v>5610.9438</v>
      </c>
      <c r="Q18">
        <f>0+I19+I23+I27+I31+I35+I39+I43+I47+I51</f>
        <v>26718.78</v>
      </c>
      <c r="R18">
        <f>0+O19+O23+O27+O31+O35+O39+O43+O47+O51</f>
        <v>5610.9438</v>
      </c>
    </row>
    <row r="19" spans="1:16" ht="12.75">
      <c r="A19" s="18" t="s">
        <v>45</v>
      </c>
      <c r="B19" s="22" t="s">
        <v>22</v>
      </c>
      <c r="C19" s="22" t="s">
        <v>167</v>
      </c>
      <c r="D19" s="18" t="s">
        <v>74</v>
      </c>
      <c r="E19" s="23" t="s">
        <v>168</v>
      </c>
      <c r="F19" s="24" t="s">
        <v>145</v>
      </c>
      <c r="G19" s="25">
        <v>6.367</v>
      </c>
      <c r="H19" s="26">
        <v>1417.12</v>
      </c>
      <c r="I19" s="26">
        <f>ROUND(ROUND(H19,2)*ROUND(G19,3),2)</f>
        <v>9022.8</v>
      </c>
      <c r="O19">
        <f>(I19*21)/100</f>
        <v>1894.7879999999998</v>
      </c>
      <c r="P19" t="s">
        <v>23</v>
      </c>
    </row>
    <row r="20" spans="1:5" ht="165.75">
      <c r="A20" s="27" t="s">
        <v>50</v>
      </c>
      <c r="E20" s="28" t="s">
        <v>715</v>
      </c>
    </row>
    <row r="21" spans="1:5" ht="51">
      <c r="A21" s="29" t="s">
        <v>52</v>
      </c>
      <c r="E21" s="30" t="s">
        <v>716</v>
      </c>
    </row>
    <row r="22" spans="1:5" ht="63.75">
      <c r="A22" t="s">
        <v>54</v>
      </c>
      <c r="E22" s="28" t="s">
        <v>148</v>
      </c>
    </row>
    <row r="23" spans="1:16" ht="12.75">
      <c r="A23" s="18" t="s">
        <v>45</v>
      </c>
      <c r="B23" s="22" t="s">
        <v>33</v>
      </c>
      <c r="C23" s="22" t="s">
        <v>171</v>
      </c>
      <c r="D23" s="18" t="s">
        <v>74</v>
      </c>
      <c r="E23" s="23" t="s">
        <v>172</v>
      </c>
      <c r="F23" s="24" t="s">
        <v>160</v>
      </c>
      <c r="G23" s="25">
        <v>32.007</v>
      </c>
      <c r="H23" s="26">
        <v>39.58</v>
      </c>
      <c r="I23" s="26">
        <f>ROUND(ROUND(H23,2)*ROUND(G23,3),2)</f>
        <v>1266.84</v>
      </c>
      <c r="O23">
        <f>(I23*21)/100</f>
        <v>266.0364</v>
      </c>
      <c r="P23" t="s">
        <v>23</v>
      </c>
    </row>
    <row r="24" spans="1:5" ht="25.5">
      <c r="A24" s="27" t="s">
        <v>50</v>
      </c>
      <c r="E24" s="28" t="s">
        <v>173</v>
      </c>
    </row>
    <row r="25" spans="1:5" ht="12.75">
      <c r="A25" s="29" t="s">
        <v>52</v>
      </c>
      <c r="E25" s="30" t="s">
        <v>717</v>
      </c>
    </row>
    <row r="26" spans="1:5" ht="25.5">
      <c r="A26" t="s">
        <v>54</v>
      </c>
      <c r="E26" s="28" t="s">
        <v>175</v>
      </c>
    </row>
    <row r="27" spans="1:16" ht="12.75">
      <c r="A27" s="18" t="s">
        <v>45</v>
      </c>
      <c r="B27" s="22" t="s">
        <v>35</v>
      </c>
      <c r="C27" s="22" t="s">
        <v>176</v>
      </c>
      <c r="D27" s="18" t="s">
        <v>74</v>
      </c>
      <c r="E27" s="23" t="s">
        <v>177</v>
      </c>
      <c r="F27" s="24" t="s">
        <v>145</v>
      </c>
      <c r="G27" s="25">
        <v>1.956</v>
      </c>
      <c r="H27" s="26">
        <v>154.61</v>
      </c>
      <c r="I27" s="26">
        <f>ROUND(ROUND(H27,2)*ROUND(G27,3),2)</f>
        <v>302.42</v>
      </c>
      <c r="O27">
        <f>(I27*21)/100</f>
        <v>63.50820000000001</v>
      </c>
      <c r="P27" t="s">
        <v>23</v>
      </c>
    </row>
    <row r="28" spans="1:5" ht="63.75">
      <c r="A28" s="27" t="s">
        <v>50</v>
      </c>
      <c r="E28" s="28" t="s">
        <v>718</v>
      </c>
    </row>
    <row r="29" spans="1:5" ht="12.75">
      <c r="A29" s="29" t="s">
        <v>52</v>
      </c>
      <c r="E29" s="30" t="s">
        <v>719</v>
      </c>
    </row>
    <row r="30" spans="1:5" ht="38.25">
      <c r="A30" t="s">
        <v>54</v>
      </c>
      <c r="E30" s="28" t="s">
        <v>180</v>
      </c>
    </row>
    <row r="31" spans="1:16" ht="12.75">
      <c r="A31" s="18" t="s">
        <v>45</v>
      </c>
      <c r="B31" s="22" t="s">
        <v>37</v>
      </c>
      <c r="C31" s="22" t="s">
        <v>181</v>
      </c>
      <c r="D31" s="18" t="s">
        <v>74</v>
      </c>
      <c r="E31" s="23" t="s">
        <v>182</v>
      </c>
      <c r="F31" s="24" t="s">
        <v>145</v>
      </c>
      <c r="G31" s="25">
        <v>0.525</v>
      </c>
      <c r="H31" s="26">
        <v>209.9</v>
      </c>
      <c r="I31" s="26">
        <f>ROUND(ROUND(H31,2)*ROUND(G31,3),2)</f>
        <v>110.2</v>
      </c>
      <c r="O31">
        <f>(I31*21)/100</f>
        <v>23.142000000000003</v>
      </c>
      <c r="P31" t="s">
        <v>23</v>
      </c>
    </row>
    <row r="32" spans="1:5" ht="63.75">
      <c r="A32" s="27" t="s">
        <v>50</v>
      </c>
      <c r="E32" s="28" t="s">
        <v>720</v>
      </c>
    </row>
    <row r="33" spans="1:5" ht="12.75">
      <c r="A33" s="29" t="s">
        <v>52</v>
      </c>
      <c r="E33" s="30" t="s">
        <v>721</v>
      </c>
    </row>
    <row r="34" spans="1:5" ht="38.25">
      <c r="A34" t="s">
        <v>54</v>
      </c>
      <c r="E34" s="28" t="s">
        <v>180</v>
      </c>
    </row>
    <row r="35" spans="1:16" ht="12.75">
      <c r="A35" s="18" t="s">
        <v>45</v>
      </c>
      <c r="B35" s="22" t="s">
        <v>69</v>
      </c>
      <c r="C35" s="22" t="s">
        <v>185</v>
      </c>
      <c r="D35" s="18" t="s">
        <v>74</v>
      </c>
      <c r="E35" s="23" t="s">
        <v>186</v>
      </c>
      <c r="F35" s="24" t="s">
        <v>145</v>
      </c>
      <c r="G35" s="25">
        <v>1.956</v>
      </c>
      <c r="H35" s="26">
        <v>98.94</v>
      </c>
      <c r="I35" s="26">
        <f>ROUND(ROUND(H35,2)*ROUND(G35,3),2)</f>
        <v>193.53</v>
      </c>
      <c r="O35">
        <f>(I35*21)/100</f>
        <v>40.6413</v>
      </c>
      <c r="P35" t="s">
        <v>23</v>
      </c>
    </row>
    <row r="36" spans="1:5" ht="51">
      <c r="A36" s="27" t="s">
        <v>50</v>
      </c>
      <c r="E36" s="28" t="s">
        <v>722</v>
      </c>
    </row>
    <row r="37" spans="1:5" ht="12.75">
      <c r="A37" s="29" t="s">
        <v>52</v>
      </c>
      <c r="E37" s="30" t="s">
        <v>719</v>
      </c>
    </row>
    <row r="38" spans="1:5" ht="306">
      <c r="A38" t="s">
        <v>54</v>
      </c>
      <c r="E38" s="28" t="s">
        <v>189</v>
      </c>
    </row>
    <row r="39" spans="1:16" ht="12.75">
      <c r="A39" s="18" t="s">
        <v>45</v>
      </c>
      <c r="B39" s="22" t="s">
        <v>71</v>
      </c>
      <c r="C39" s="22" t="s">
        <v>191</v>
      </c>
      <c r="D39" s="18" t="s">
        <v>74</v>
      </c>
      <c r="E39" s="23" t="s">
        <v>192</v>
      </c>
      <c r="F39" s="24" t="s">
        <v>145</v>
      </c>
      <c r="G39" s="25">
        <v>79.62</v>
      </c>
      <c r="H39" s="26">
        <v>154.61</v>
      </c>
      <c r="I39" s="26">
        <f>ROUND(ROUND(H39,2)*ROUND(G39,3),2)</f>
        <v>12310.05</v>
      </c>
      <c r="O39">
        <f>(I39*21)/100</f>
        <v>2585.1105</v>
      </c>
      <c r="P39" t="s">
        <v>23</v>
      </c>
    </row>
    <row r="40" spans="1:5" ht="51">
      <c r="A40" s="27" t="s">
        <v>50</v>
      </c>
      <c r="E40" s="28" t="s">
        <v>723</v>
      </c>
    </row>
    <row r="41" spans="1:5" ht="12.75">
      <c r="A41" s="29" t="s">
        <v>52</v>
      </c>
      <c r="E41" s="30" t="s">
        <v>724</v>
      </c>
    </row>
    <row r="42" spans="1:5" ht="318.75">
      <c r="A42" t="s">
        <v>54</v>
      </c>
      <c r="E42" s="28" t="s">
        <v>195</v>
      </c>
    </row>
    <row r="43" spans="1:16" ht="12.75">
      <c r="A43" s="18" t="s">
        <v>45</v>
      </c>
      <c r="B43" s="22" t="s">
        <v>40</v>
      </c>
      <c r="C43" s="22" t="s">
        <v>197</v>
      </c>
      <c r="D43" s="18" t="s">
        <v>74</v>
      </c>
      <c r="E43" s="23" t="s">
        <v>198</v>
      </c>
      <c r="F43" s="24" t="s">
        <v>145</v>
      </c>
      <c r="G43" s="25">
        <v>1.826</v>
      </c>
      <c r="H43" s="26">
        <v>241.57</v>
      </c>
      <c r="I43" s="26">
        <f>ROUND(ROUND(H43,2)*ROUND(G43,3),2)</f>
        <v>441.11</v>
      </c>
      <c r="O43">
        <f>(I43*21)/100</f>
        <v>92.6331</v>
      </c>
      <c r="P43" t="s">
        <v>23</v>
      </c>
    </row>
    <row r="44" spans="1:5" ht="38.25">
      <c r="A44" s="27" t="s">
        <v>50</v>
      </c>
      <c r="E44" s="28" t="s">
        <v>199</v>
      </c>
    </row>
    <row r="45" spans="1:5" ht="12.75">
      <c r="A45" s="29" t="s">
        <v>52</v>
      </c>
      <c r="E45" s="30" t="s">
        <v>725</v>
      </c>
    </row>
    <row r="46" spans="1:5" ht="229.5">
      <c r="A46" t="s">
        <v>54</v>
      </c>
      <c r="E46" s="28" t="s">
        <v>201</v>
      </c>
    </row>
    <row r="47" spans="1:16" ht="12.75">
      <c r="A47" s="18" t="s">
        <v>45</v>
      </c>
      <c r="B47" s="22" t="s">
        <v>42</v>
      </c>
      <c r="C47" s="22" t="s">
        <v>203</v>
      </c>
      <c r="D47" s="18" t="s">
        <v>74</v>
      </c>
      <c r="E47" s="23" t="s">
        <v>204</v>
      </c>
      <c r="F47" s="24" t="s">
        <v>135</v>
      </c>
      <c r="G47" s="25">
        <v>160.25</v>
      </c>
      <c r="H47" s="26">
        <v>16.22</v>
      </c>
      <c r="I47" s="26">
        <f>ROUND(ROUND(H47,2)*ROUND(G47,3),2)</f>
        <v>2599.26</v>
      </c>
      <c r="O47">
        <f>(I47*21)/100</f>
        <v>545.8446</v>
      </c>
      <c r="P47" t="s">
        <v>23</v>
      </c>
    </row>
    <row r="48" spans="1:5" ht="63.75">
      <c r="A48" s="27" t="s">
        <v>50</v>
      </c>
      <c r="E48" s="28" t="s">
        <v>726</v>
      </c>
    </row>
    <row r="49" spans="1:5" ht="38.25">
      <c r="A49" s="29" t="s">
        <v>52</v>
      </c>
      <c r="E49" s="30" t="s">
        <v>727</v>
      </c>
    </row>
    <row r="50" spans="1:5" ht="25.5">
      <c r="A50" t="s">
        <v>54</v>
      </c>
      <c r="E50" s="28" t="s">
        <v>207</v>
      </c>
    </row>
    <row r="51" spans="1:16" ht="12.75">
      <c r="A51" s="18" t="s">
        <v>45</v>
      </c>
      <c r="B51" s="22" t="s">
        <v>81</v>
      </c>
      <c r="C51" s="22" t="s">
        <v>209</v>
      </c>
      <c r="D51" s="18" t="s">
        <v>74</v>
      </c>
      <c r="E51" s="23" t="s">
        <v>210</v>
      </c>
      <c r="F51" s="24" t="s">
        <v>135</v>
      </c>
      <c r="G51" s="25">
        <v>13.04</v>
      </c>
      <c r="H51" s="26">
        <v>36.24</v>
      </c>
      <c r="I51" s="26">
        <f>ROUND(ROUND(H51,2)*ROUND(G51,3),2)</f>
        <v>472.57</v>
      </c>
      <c r="O51">
        <f>(I51*21)/100</f>
        <v>99.2397</v>
      </c>
      <c r="P51" t="s">
        <v>23</v>
      </c>
    </row>
    <row r="52" spans="1:5" ht="38.25">
      <c r="A52" s="27" t="s">
        <v>50</v>
      </c>
      <c r="E52" s="28" t="s">
        <v>211</v>
      </c>
    </row>
    <row r="53" spans="1:5" ht="12.75">
      <c r="A53" s="29" t="s">
        <v>52</v>
      </c>
      <c r="E53" s="30" t="s">
        <v>728</v>
      </c>
    </row>
    <row r="54" spans="1:5" ht="38.25">
      <c r="A54" t="s">
        <v>54</v>
      </c>
      <c r="E54" s="28" t="s">
        <v>213</v>
      </c>
    </row>
    <row r="55" spans="1:18" ht="12.75" customHeight="1">
      <c r="A55" s="5" t="s">
        <v>43</v>
      </c>
      <c r="B55" s="5"/>
      <c r="C55" s="31" t="s">
        <v>23</v>
      </c>
      <c r="D55" s="5"/>
      <c r="E55" s="20" t="s">
        <v>220</v>
      </c>
      <c r="F55" s="5"/>
      <c r="G55" s="5"/>
      <c r="H55" s="5"/>
      <c r="I55" s="32">
        <f>0+Q55</f>
        <v>32424.19</v>
      </c>
      <c r="O55">
        <f>0+R55</f>
        <v>6809.0799</v>
      </c>
      <c r="Q55">
        <f>0+I56</f>
        <v>32424.19</v>
      </c>
      <c r="R55">
        <f>0+O56</f>
        <v>6809.0799</v>
      </c>
    </row>
    <row r="56" spans="1:16" ht="12.75">
      <c r="A56" s="18" t="s">
        <v>45</v>
      </c>
      <c r="B56" s="22" t="s">
        <v>85</v>
      </c>
      <c r="C56" s="22" t="s">
        <v>228</v>
      </c>
      <c r="D56" s="18" t="s">
        <v>74</v>
      </c>
      <c r="E56" s="23" t="s">
        <v>229</v>
      </c>
      <c r="F56" s="24" t="s">
        <v>145</v>
      </c>
      <c r="G56" s="25">
        <v>40.063</v>
      </c>
      <c r="H56" s="26">
        <v>809.33</v>
      </c>
      <c r="I56" s="26">
        <f>ROUND(ROUND(H56,2)*ROUND(G56,3),2)</f>
        <v>32424.19</v>
      </c>
      <c r="O56">
        <f>(I56*21)/100</f>
        <v>6809.0799</v>
      </c>
      <c r="P56" t="s">
        <v>23</v>
      </c>
    </row>
    <row r="57" spans="1:5" ht="38.25">
      <c r="A57" s="27" t="s">
        <v>50</v>
      </c>
      <c r="E57" s="28" t="s">
        <v>456</v>
      </c>
    </row>
    <row r="58" spans="1:5" ht="12.75">
      <c r="A58" s="29" t="s">
        <v>52</v>
      </c>
      <c r="E58" s="30" t="s">
        <v>729</v>
      </c>
    </row>
    <row r="59" spans="1:5" ht="38.25">
      <c r="A59" t="s">
        <v>54</v>
      </c>
      <c r="E59" s="28" t="s">
        <v>231</v>
      </c>
    </row>
    <row r="60" spans="1:18" ht="12.75" customHeight="1">
      <c r="A60" s="5" t="s">
        <v>43</v>
      </c>
      <c r="B60" s="5"/>
      <c r="C60" s="31" t="s">
        <v>33</v>
      </c>
      <c r="D60" s="5"/>
      <c r="E60" s="20" t="s">
        <v>232</v>
      </c>
      <c r="F60" s="5"/>
      <c r="G60" s="5"/>
      <c r="H60" s="5"/>
      <c r="I60" s="32">
        <f>0+Q60</f>
        <v>5315.03</v>
      </c>
      <c r="O60">
        <f>0+R60</f>
        <v>1116.1562999999999</v>
      </c>
      <c r="Q60">
        <f>0+I61</f>
        <v>5315.03</v>
      </c>
      <c r="R60">
        <f>0+O61</f>
        <v>1116.1562999999999</v>
      </c>
    </row>
    <row r="61" spans="1:16" ht="12.75">
      <c r="A61" s="18" t="s">
        <v>45</v>
      </c>
      <c r="B61" s="22" t="s">
        <v>91</v>
      </c>
      <c r="C61" s="22" t="s">
        <v>240</v>
      </c>
      <c r="D61" s="18" t="s">
        <v>74</v>
      </c>
      <c r="E61" s="23" t="s">
        <v>241</v>
      </c>
      <c r="F61" s="24" t="s">
        <v>145</v>
      </c>
      <c r="G61" s="25">
        <v>2.283</v>
      </c>
      <c r="H61" s="26">
        <v>2328.09</v>
      </c>
      <c r="I61" s="26">
        <f>ROUND(ROUND(H61,2)*ROUND(G61,3),2)</f>
        <v>5315.03</v>
      </c>
      <c r="O61">
        <f>(I61*21)/100</f>
        <v>1116.1562999999999</v>
      </c>
      <c r="P61" t="s">
        <v>23</v>
      </c>
    </row>
    <row r="62" spans="1:5" ht="38.25">
      <c r="A62" s="27" t="s">
        <v>50</v>
      </c>
      <c r="E62" s="28" t="s">
        <v>458</v>
      </c>
    </row>
    <row r="63" spans="1:5" ht="12.75">
      <c r="A63" s="29" t="s">
        <v>52</v>
      </c>
      <c r="E63" s="30" t="s">
        <v>730</v>
      </c>
    </row>
    <row r="64" spans="1:5" ht="369.75">
      <c r="A64" t="s">
        <v>54</v>
      </c>
      <c r="E64" s="28" t="s">
        <v>238</v>
      </c>
    </row>
    <row r="65" spans="1:18" ht="12.75" customHeight="1">
      <c r="A65" s="5" t="s">
        <v>43</v>
      </c>
      <c r="B65" s="5"/>
      <c r="C65" s="31" t="s">
        <v>35</v>
      </c>
      <c r="D65" s="5"/>
      <c r="E65" s="20" t="s">
        <v>260</v>
      </c>
      <c r="F65" s="5"/>
      <c r="G65" s="5"/>
      <c r="H65" s="5"/>
      <c r="I65" s="32">
        <f>0+Q65</f>
        <v>83620.74</v>
      </c>
      <c r="O65">
        <f>0+R65</f>
        <v>17560.355399999997</v>
      </c>
      <c r="Q65">
        <f>0+I66+I70+I74+I78+I82+I86+I90+I94+I98</f>
        <v>83620.74</v>
      </c>
      <c r="R65">
        <f>0+O66+O70+O74+O78+O82+O86+O90+O94+O98</f>
        <v>17560.355399999997</v>
      </c>
    </row>
    <row r="66" spans="1:16" ht="12.75">
      <c r="A66" s="18" t="s">
        <v>45</v>
      </c>
      <c r="B66" s="22" t="s">
        <v>97</v>
      </c>
      <c r="C66" s="22" t="s">
        <v>262</v>
      </c>
      <c r="D66" s="18" t="s">
        <v>74</v>
      </c>
      <c r="E66" s="23" t="s">
        <v>263</v>
      </c>
      <c r="F66" s="24" t="s">
        <v>145</v>
      </c>
      <c r="G66" s="25">
        <v>10.608</v>
      </c>
      <c r="H66" s="26">
        <v>1377.74</v>
      </c>
      <c r="I66" s="26">
        <f>ROUND(ROUND(H66,2)*ROUND(G66,3),2)</f>
        <v>14615.07</v>
      </c>
      <c r="O66">
        <f>(I66*21)/100</f>
        <v>3069.1647</v>
      </c>
      <c r="P66" t="s">
        <v>23</v>
      </c>
    </row>
    <row r="67" spans="1:5" ht="38.25">
      <c r="A67" s="27" t="s">
        <v>50</v>
      </c>
      <c r="E67" s="28" t="s">
        <v>731</v>
      </c>
    </row>
    <row r="68" spans="1:5" ht="12.75">
      <c r="A68" s="29" t="s">
        <v>52</v>
      </c>
      <c r="E68" s="30" t="s">
        <v>732</v>
      </c>
    </row>
    <row r="69" spans="1:5" ht="51">
      <c r="A69" t="s">
        <v>54</v>
      </c>
      <c r="E69" s="28" t="s">
        <v>266</v>
      </c>
    </row>
    <row r="70" spans="1:16" ht="12.75">
      <c r="A70" s="18" t="s">
        <v>45</v>
      </c>
      <c r="B70" s="22" t="s">
        <v>102</v>
      </c>
      <c r="C70" s="22" t="s">
        <v>268</v>
      </c>
      <c r="D70" s="18" t="s">
        <v>74</v>
      </c>
      <c r="E70" s="23" t="s">
        <v>269</v>
      </c>
      <c r="F70" s="24" t="s">
        <v>145</v>
      </c>
      <c r="G70" s="25">
        <v>12.39</v>
      </c>
      <c r="H70" s="26">
        <v>891.13</v>
      </c>
      <c r="I70" s="26">
        <f>ROUND(ROUND(H70,2)*ROUND(G70,3),2)</f>
        <v>11041.1</v>
      </c>
      <c r="O70">
        <f>(I70*21)/100</f>
        <v>2318.631</v>
      </c>
      <c r="P70" t="s">
        <v>23</v>
      </c>
    </row>
    <row r="71" spans="1:5" ht="25.5">
      <c r="A71" s="27" t="s">
        <v>50</v>
      </c>
      <c r="E71" s="28" t="s">
        <v>270</v>
      </c>
    </row>
    <row r="72" spans="1:5" ht="12.75">
      <c r="A72" s="29" t="s">
        <v>52</v>
      </c>
      <c r="E72" s="30" t="s">
        <v>733</v>
      </c>
    </row>
    <row r="73" spans="1:5" ht="51">
      <c r="A73" t="s">
        <v>54</v>
      </c>
      <c r="E73" s="28" t="s">
        <v>266</v>
      </c>
    </row>
    <row r="74" spans="1:16" ht="12.75">
      <c r="A74" s="18" t="s">
        <v>45</v>
      </c>
      <c r="B74" s="22" t="s">
        <v>190</v>
      </c>
      <c r="C74" s="22" t="s">
        <v>288</v>
      </c>
      <c r="D74" s="18" t="s">
        <v>74</v>
      </c>
      <c r="E74" s="23" t="s">
        <v>289</v>
      </c>
      <c r="F74" s="24" t="s">
        <v>135</v>
      </c>
      <c r="G74" s="25">
        <v>76.146</v>
      </c>
      <c r="H74" s="26">
        <v>26.25</v>
      </c>
      <c r="I74" s="26">
        <f>ROUND(ROUND(H74,2)*ROUND(G74,3),2)</f>
        <v>1998.83</v>
      </c>
      <c r="O74">
        <f>(I74*21)/100</f>
        <v>419.7543</v>
      </c>
      <c r="P74" t="s">
        <v>23</v>
      </c>
    </row>
    <row r="75" spans="1:5" ht="38.25">
      <c r="A75" s="27" t="s">
        <v>50</v>
      </c>
      <c r="E75" s="28" t="s">
        <v>290</v>
      </c>
    </row>
    <row r="76" spans="1:5" ht="12.75">
      <c r="A76" s="29" t="s">
        <v>52</v>
      </c>
      <c r="E76" s="30" t="s">
        <v>734</v>
      </c>
    </row>
    <row r="77" spans="1:5" ht="51">
      <c r="A77" t="s">
        <v>54</v>
      </c>
      <c r="E77" s="28" t="s">
        <v>292</v>
      </c>
    </row>
    <row r="78" spans="1:16" ht="12.75">
      <c r="A78" s="18" t="s">
        <v>45</v>
      </c>
      <c r="B78" s="22" t="s">
        <v>196</v>
      </c>
      <c r="C78" s="22" t="s">
        <v>294</v>
      </c>
      <c r="D78" s="18" t="s">
        <v>74</v>
      </c>
      <c r="E78" s="23" t="s">
        <v>295</v>
      </c>
      <c r="F78" s="24" t="s">
        <v>135</v>
      </c>
      <c r="G78" s="25">
        <v>79.132</v>
      </c>
      <c r="H78" s="26">
        <v>16.98</v>
      </c>
      <c r="I78" s="26">
        <f>ROUND(ROUND(H78,2)*ROUND(G78,3),2)</f>
        <v>1343.66</v>
      </c>
      <c r="O78">
        <f>(I78*21)/100</f>
        <v>282.1686</v>
      </c>
      <c r="P78" t="s">
        <v>23</v>
      </c>
    </row>
    <row r="79" spans="1:5" ht="38.25">
      <c r="A79" s="27" t="s">
        <v>50</v>
      </c>
      <c r="E79" s="28" t="s">
        <v>296</v>
      </c>
    </row>
    <row r="80" spans="1:5" ht="12.75">
      <c r="A80" s="29" t="s">
        <v>52</v>
      </c>
      <c r="E80" s="30" t="s">
        <v>735</v>
      </c>
    </row>
    <row r="81" spans="1:5" ht="51">
      <c r="A81" t="s">
        <v>54</v>
      </c>
      <c r="E81" s="28" t="s">
        <v>292</v>
      </c>
    </row>
    <row r="82" spans="1:16" ht="12.75">
      <c r="A82" s="18" t="s">
        <v>45</v>
      </c>
      <c r="B82" s="22" t="s">
        <v>202</v>
      </c>
      <c r="C82" s="22" t="s">
        <v>299</v>
      </c>
      <c r="D82" s="18" t="s">
        <v>74</v>
      </c>
      <c r="E82" s="23" t="s">
        <v>465</v>
      </c>
      <c r="F82" s="24" t="s">
        <v>135</v>
      </c>
      <c r="G82" s="25">
        <v>78.403</v>
      </c>
      <c r="H82" s="26">
        <v>71.74</v>
      </c>
      <c r="I82" s="26">
        <f>ROUND(ROUND(H82,2)*ROUND(G82,3),2)</f>
        <v>5624.63</v>
      </c>
      <c r="O82">
        <f>(I82*21)/100</f>
        <v>1181.1723</v>
      </c>
      <c r="P82" t="s">
        <v>23</v>
      </c>
    </row>
    <row r="83" spans="1:5" ht="38.25">
      <c r="A83" s="27" t="s">
        <v>50</v>
      </c>
      <c r="E83" s="28" t="s">
        <v>301</v>
      </c>
    </row>
    <row r="84" spans="1:5" ht="12.75">
      <c r="A84" s="29" t="s">
        <v>52</v>
      </c>
      <c r="E84" s="30" t="s">
        <v>736</v>
      </c>
    </row>
    <row r="85" spans="1:5" ht="51">
      <c r="A85" t="s">
        <v>54</v>
      </c>
      <c r="E85" s="28" t="s">
        <v>303</v>
      </c>
    </row>
    <row r="86" spans="1:16" ht="12.75">
      <c r="A86" s="18" t="s">
        <v>45</v>
      </c>
      <c r="B86" s="22" t="s">
        <v>208</v>
      </c>
      <c r="C86" s="22" t="s">
        <v>467</v>
      </c>
      <c r="D86" s="18" t="s">
        <v>74</v>
      </c>
      <c r="E86" s="23" t="s">
        <v>468</v>
      </c>
      <c r="F86" s="24" t="s">
        <v>135</v>
      </c>
      <c r="G86" s="25">
        <v>11.952</v>
      </c>
      <c r="H86" s="26">
        <v>133.87</v>
      </c>
      <c r="I86" s="26">
        <f>ROUND(ROUND(H86,2)*ROUND(G86,3),2)</f>
        <v>1600.01</v>
      </c>
      <c r="O86">
        <f>(I86*21)/100</f>
        <v>336.0021</v>
      </c>
      <c r="P86" t="s">
        <v>23</v>
      </c>
    </row>
    <row r="87" spans="1:5" ht="25.5">
      <c r="A87" s="27" t="s">
        <v>50</v>
      </c>
      <c r="E87" s="28" t="s">
        <v>577</v>
      </c>
    </row>
    <row r="88" spans="1:5" ht="12.75">
      <c r="A88" s="29" t="s">
        <v>52</v>
      </c>
      <c r="E88" s="30" t="s">
        <v>737</v>
      </c>
    </row>
    <row r="89" spans="1:5" ht="51">
      <c r="A89" t="s">
        <v>54</v>
      </c>
      <c r="E89" s="28" t="s">
        <v>309</v>
      </c>
    </row>
    <row r="90" spans="1:16" ht="12.75">
      <c r="A90" s="18" t="s">
        <v>45</v>
      </c>
      <c r="B90" s="22" t="s">
        <v>214</v>
      </c>
      <c r="C90" s="22" t="s">
        <v>311</v>
      </c>
      <c r="D90" s="18" t="s">
        <v>74</v>
      </c>
      <c r="E90" s="23" t="s">
        <v>312</v>
      </c>
      <c r="F90" s="24" t="s">
        <v>135</v>
      </c>
      <c r="G90" s="25">
        <v>79.132</v>
      </c>
      <c r="H90" s="26">
        <v>249.2</v>
      </c>
      <c r="I90" s="26">
        <f>ROUND(ROUND(H90,2)*ROUND(G90,3),2)</f>
        <v>19719.69</v>
      </c>
      <c r="O90">
        <f>(I90*21)/100</f>
        <v>4141.1349</v>
      </c>
      <c r="P90" t="s">
        <v>23</v>
      </c>
    </row>
    <row r="91" spans="1:5" ht="25.5">
      <c r="A91" s="27" t="s">
        <v>50</v>
      </c>
      <c r="E91" s="28" t="s">
        <v>313</v>
      </c>
    </row>
    <row r="92" spans="1:5" ht="12.75">
      <c r="A92" s="29" t="s">
        <v>52</v>
      </c>
      <c r="E92" s="30" t="s">
        <v>735</v>
      </c>
    </row>
    <row r="93" spans="1:5" ht="140.25">
      <c r="A93" t="s">
        <v>54</v>
      </c>
      <c r="E93" s="28" t="s">
        <v>314</v>
      </c>
    </row>
    <row r="94" spans="1:16" ht="12.75">
      <c r="A94" s="18" t="s">
        <v>45</v>
      </c>
      <c r="B94" s="22" t="s">
        <v>221</v>
      </c>
      <c r="C94" s="22" t="s">
        <v>316</v>
      </c>
      <c r="D94" s="18" t="s">
        <v>74</v>
      </c>
      <c r="E94" s="23" t="s">
        <v>317</v>
      </c>
      <c r="F94" s="24" t="s">
        <v>135</v>
      </c>
      <c r="G94" s="25">
        <v>76.146</v>
      </c>
      <c r="H94" s="26">
        <v>347.72</v>
      </c>
      <c r="I94" s="26">
        <f>ROUND(ROUND(H94,2)*ROUND(G94,3),2)</f>
        <v>26477.49</v>
      </c>
      <c r="O94">
        <f>(I94*21)/100</f>
        <v>5560.2729</v>
      </c>
      <c r="P94" t="s">
        <v>23</v>
      </c>
    </row>
    <row r="95" spans="1:5" ht="25.5">
      <c r="A95" s="27" t="s">
        <v>50</v>
      </c>
      <c r="E95" s="28" t="s">
        <v>318</v>
      </c>
    </row>
    <row r="96" spans="1:5" ht="12.75">
      <c r="A96" s="29" t="s">
        <v>52</v>
      </c>
      <c r="E96" s="30" t="s">
        <v>734</v>
      </c>
    </row>
    <row r="97" spans="1:5" ht="140.25">
      <c r="A97" t="s">
        <v>54</v>
      </c>
      <c r="E97" s="28" t="s">
        <v>314</v>
      </c>
    </row>
    <row r="98" spans="1:16" ht="12.75">
      <c r="A98" s="18" t="s">
        <v>45</v>
      </c>
      <c r="B98" s="22" t="s">
        <v>227</v>
      </c>
      <c r="C98" s="22" t="s">
        <v>329</v>
      </c>
      <c r="D98" s="18" t="s">
        <v>74</v>
      </c>
      <c r="E98" s="23" t="s">
        <v>330</v>
      </c>
      <c r="F98" s="24" t="s">
        <v>160</v>
      </c>
      <c r="G98" s="25">
        <v>32.007</v>
      </c>
      <c r="H98" s="26">
        <v>37.5</v>
      </c>
      <c r="I98" s="26">
        <f>ROUND(ROUND(H98,2)*ROUND(G98,3),2)</f>
        <v>1200.26</v>
      </c>
      <c r="O98">
        <f>(I98*21)/100</f>
        <v>252.0546</v>
      </c>
      <c r="P98" t="s">
        <v>23</v>
      </c>
    </row>
    <row r="99" spans="1:5" ht="25.5">
      <c r="A99" s="27" t="s">
        <v>50</v>
      </c>
      <c r="E99" s="28" t="s">
        <v>331</v>
      </c>
    </row>
    <row r="100" spans="1:5" ht="12.75">
      <c r="A100" s="29" t="s">
        <v>52</v>
      </c>
      <c r="E100" s="30" t="s">
        <v>717</v>
      </c>
    </row>
    <row r="101" spans="1:5" ht="38.25">
      <c r="A101" t="s">
        <v>54</v>
      </c>
      <c r="E101" s="28" t="s">
        <v>332</v>
      </c>
    </row>
    <row r="102" spans="1:18" ht="12.75" customHeight="1">
      <c r="A102" s="5" t="s">
        <v>43</v>
      </c>
      <c r="B102" s="5"/>
      <c r="C102" s="31" t="s">
        <v>40</v>
      </c>
      <c r="D102" s="5"/>
      <c r="E102" s="20" t="s">
        <v>90</v>
      </c>
      <c r="F102" s="5"/>
      <c r="G102" s="5"/>
      <c r="H102" s="5"/>
      <c r="I102" s="32">
        <f>0+Q102</f>
        <v>32952.049999999996</v>
      </c>
      <c r="O102">
        <f>0+R102</f>
        <v>6919.9304999999995</v>
      </c>
      <c r="Q102">
        <f>0+I103+I107+I111+I115+I119+I123+I127</f>
        <v>32952.049999999996</v>
      </c>
      <c r="R102">
        <f>0+O103+O107+O111+O115+O119+O123+O127</f>
        <v>6919.9304999999995</v>
      </c>
    </row>
    <row r="103" spans="1:16" ht="25.5">
      <c r="A103" s="18" t="s">
        <v>45</v>
      </c>
      <c r="B103" s="22" t="s">
        <v>233</v>
      </c>
      <c r="C103" s="22" t="s">
        <v>377</v>
      </c>
      <c r="D103" s="18" t="s">
        <v>74</v>
      </c>
      <c r="E103" s="23" t="s">
        <v>378</v>
      </c>
      <c r="F103" s="24" t="s">
        <v>49</v>
      </c>
      <c r="G103" s="25">
        <v>2</v>
      </c>
      <c r="H103" s="26">
        <v>2307.72</v>
      </c>
      <c r="I103" s="26">
        <f>ROUND(ROUND(H103,2)*ROUND(G103,3),2)</f>
        <v>4615.44</v>
      </c>
      <c r="O103">
        <f>(I103*21)/100</f>
        <v>969.2423999999999</v>
      </c>
      <c r="P103" t="s">
        <v>23</v>
      </c>
    </row>
    <row r="104" spans="1:5" ht="63.75">
      <c r="A104" s="27" t="s">
        <v>50</v>
      </c>
      <c r="E104" s="28" t="s">
        <v>532</v>
      </c>
    </row>
    <row r="105" spans="1:5" ht="12.75">
      <c r="A105" s="29" t="s">
        <v>52</v>
      </c>
      <c r="E105" s="30" t="s">
        <v>533</v>
      </c>
    </row>
    <row r="106" spans="1:5" ht="25.5">
      <c r="A106" t="s">
        <v>54</v>
      </c>
      <c r="E106" s="28" t="s">
        <v>381</v>
      </c>
    </row>
    <row r="107" spans="1:16" ht="25.5">
      <c r="A107" s="18" t="s">
        <v>45</v>
      </c>
      <c r="B107" s="22" t="s">
        <v>239</v>
      </c>
      <c r="C107" s="22" t="s">
        <v>383</v>
      </c>
      <c r="D107" s="18" t="s">
        <v>74</v>
      </c>
      <c r="E107" s="23" t="s">
        <v>384</v>
      </c>
      <c r="F107" s="24" t="s">
        <v>49</v>
      </c>
      <c r="G107" s="25">
        <v>2</v>
      </c>
      <c r="H107" s="26">
        <v>203.71</v>
      </c>
      <c r="I107" s="26">
        <f>ROUND(ROUND(H107,2)*ROUND(G107,3),2)</f>
        <v>407.42</v>
      </c>
      <c r="O107">
        <f>(I107*21)/100</f>
        <v>85.5582</v>
      </c>
      <c r="P107" t="s">
        <v>23</v>
      </c>
    </row>
    <row r="108" spans="1:5" ht="63.75">
      <c r="A108" s="27" t="s">
        <v>50</v>
      </c>
      <c r="E108" s="28" t="s">
        <v>534</v>
      </c>
    </row>
    <row r="109" spans="1:5" ht="12.75">
      <c r="A109" s="29" t="s">
        <v>52</v>
      </c>
      <c r="E109" s="30" t="s">
        <v>533</v>
      </c>
    </row>
    <row r="110" spans="1:5" ht="25.5">
      <c r="A110" t="s">
        <v>54</v>
      </c>
      <c r="E110" s="28" t="s">
        <v>101</v>
      </c>
    </row>
    <row r="111" spans="1:16" ht="25.5">
      <c r="A111" s="18" t="s">
        <v>45</v>
      </c>
      <c r="B111" s="22" t="s">
        <v>244</v>
      </c>
      <c r="C111" s="22" t="s">
        <v>388</v>
      </c>
      <c r="D111" s="18" t="s">
        <v>74</v>
      </c>
      <c r="E111" s="23" t="s">
        <v>389</v>
      </c>
      <c r="F111" s="24" t="s">
        <v>135</v>
      </c>
      <c r="G111" s="25">
        <v>14.33</v>
      </c>
      <c r="H111" s="26">
        <v>147.68</v>
      </c>
      <c r="I111" s="26">
        <f>ROUND(ROUND(H111,2)*ROUND(G111,3),2)</f>
        <v>2116.25</v>
      </c>
      <c r="O111">
        <f>(I111*21)/100</f>
        <v>444.4125</v>
      </c>
      <c r="P111" t="s">
        <v>23</v>
      </c>
    </row>
    <row r="112" spans="1:5" ht="38.25">
      <c r="A112" s="27" t="s">
        <v>50</v>
      </c>
      <c r="E112" s="28" t="s">
        <v>535</v>
      </c>
    </row>
    <row r="113" spans="1:5" ht="12.75">
      <c r="A113" s="29" t="s">
        <v>52</v>
      </c>
      <c r="E113" s="30" t="s">
        <v>738</v>
      </c>
    </row>
    <row r="114" spans="1:5" ht="38.25">
      <c r="A114" t="s">
        <v>54</v>
      </c>
      <c r="E114" s="28" t="s">
        <v>392</v>
      </c>
    </row>
    <row r="115" spans="1:16" ht="25.5">
      <c r="A115" s="18" t="s">
        <v>45</v>
      </c>
      <c r="B115" s="22" t="s">
        <v>249</v>
      </c>
      <c r="C115" s="22" t="s">
        <v>394</v>
      </c>
      <c r="D115" s="18" t="s">
        <v>74</v>
      </c>
      <c r="E115" s="23" t="s">
        <v>395</v>
      </c>
      <c r="F115" s="24" t="s">
        <v>135</v>
      </c>
      <c r="G115" s="25">
        <v>14.33</v>
      </c>
      <c r="H115" s="26">
        <v>355.03</v>
      </c>
      <c r="I115" s="26">
        <f>ROUND(ROUND(H115,2)*ROUND(G115,3),2)</f>
        <v>5087.58</v>
      </c>
      <c r="O115">
        <f>(I115*21)/100</f>
        <v>1068.3917999999999</v>
      </c>
      <c r="P115" t="s">
        <v>23</v>
      </c>
    </row>
    <row r="116" spans="1:5" ht="38.25">
      <c r="A116" s="27" t="s">
        <v>50</v>
      </c>
      <c r="E116" s="28" t="s">
        <v>537</v>
      </c>
    </row>
    <row r="117" spans="1:5" ht="12.75">
      <c r="A117" s="29" t="s">
        <v>52</v>
      </c>
      <c r="E117" s="30" t="s">
        <v>738</v>
      </c>
    </row>
    <row r="118" spans="1:5" ht="38.25">
      <c r="A118" t="s">
        <v>54</v>
      </c>
      <c r="E118" s="28" t="s">
        <v>392</v>
      </c>
    </row>
    <row r="119" spans="1:16" ht="12.75">
      <c r="A119" s="18" t="s">
        <v>45</v>
      </c>
      <c r="B119" s="22" t="s">
        <v>254</v>
      </c>
      <c r="C119" s="22" t="s">
        <v>398</v>
      </c>
      <c r="D119" s="18" t="s">
        <v>74</v>
      </c>
      <c r="E119" s="23" t="s">
        <v>399</v>
      </c>
      <c r="F119" s="24" t="s">
        <v>160</v>
      </c>
      <c r="G119" s="25">
        <v>22.828</v>
      </c>
      <c r="H119" s="26">
        <v>384.22</v>
      </c>
      <c r="I119" s="26">
        <f>ROUND(ROUND(H119,2)*ROUND(G119,3),2)</f>
        <v>8770.97</v>
      </c>
      <c r="O119">
        <f>(I119*21)/100</f>
        <v>1841.9036999999998</v>
      </c>
      <c r="P119" t="s">
        <v>23</v>
      </c>
    </row>
    <row r="120" spans="1:5" ht="25.5">
      <c r="A120" s="27" t="s">
        <v>50</v>
      </c>
      <c r="E120" s="28" t="s">
        <v>485</v>
      </c>
    </row>
    <row r="121" spans="1:5" ht="12.75">
      <c r="A121" s="29" t="s">
        <v>52</v>
      </c>
      <c r="E121" s="30" t="s">
        <v>739</v>
      </c>
    </row>
    <row r="122" spans="1:5" ht="51">
      <c r="A122" t="s">
        <v>54</v>
      </c>
      <c r="E122" s="28" t="s">
        <v>402</v>
      </c>
    </row>
    <row r="123" spans="1:16" ht="12.75">
      <c r="A123" s="18" t="s">
        <v>45</v>
      </c>
      <c r="B123" s="22" t="s">
        <v>261</v>
      </c>
      <c r="C123" s="22" t="s">
        <v>409</v>
      </c>
      <c r="D123" s="18" t="s">
        <v>74</v>
      </c>
      <c r="E123" s="23" t="s">
        <v>410</v>
      </c>
      <c r="F123" s="24" t="s">
        <v>160</v>
      </c>
      <c r="G123" s="25">
        <v>5.909</v>
      </c>
      <c r="H123" s="26">
        <v>53.13</v>
      </c>
      <c r="I123" s="26">
        <f>ROUND(ROUND(H123,2)*ROUND(G123,3),2)</f>
        <v>313.95</v>
      </c>
      <c r="O123">
        <f>(I123*21)/100</f>
        <v>65.9295</v>
      </c>
      <c r="P123" t="s">
        <v>23</v>
      </c>
    </row>
    <row r="124" spans="1:5" ht="38.25">
      <c r="A124" s="27" t="s">
        <v>50</v>
      </c>
      <c r="E124" s="28" t="s">
        <v>411</v>
      </c>
    </row>
    <row r="125" spans="1:5" ht="12.75">
      <c r="A125" s="29" t="s">
        <v>52</v>
      </c>
      <c r="E125" s="30" t="s">
        <v>740</v>
      </c>
    </row>
    <row r="126" spans="1:5" ht="25.5">
      <c r="A126" t="s">
        <v>54</v>
      </c>
      <c r="E126" s="28" t="s">
        <v>413</v>
      </c>
    </row>
    <row r="127" spans="1:16" ht="12.75">
      <c r="A127" s="18" t="s">
        <v>45</v>
      </c>
      <c r="B127" s="22" t="s">
        <v>267</v>
      </c>
      <c r="C127" s="22" t="s">
        <v>415</v>
      </c>
      <c r="D127" s="18" t="s">
        <v>74</v>
      </c>
      <c r="E127" s="23" t="s">
        <v>416</v>
      </c>
      <c r="F127" s="24" t="s">
        <v>49</v>
      </c>
      <c r="G127" s="25">
        <v>4</v>
      </c>
      <c r="H127" s="26">
        <v>2910.11</v>
      </c>
      <c r="I127" s="26">
        <f>ROUND(ROUND(H127,2)*ROUND(G127,3),2)</f>
        <v>11640.44</v>
      </c>
      <c r="O127">
        <f>(I127*21)/100</f>
        <v>2444.4924</v>
      </c>
      <c r="P127" t="s">
        <v>23</v>
      </c>
    </row>
    <row r="128" spans="1:5" ht="102">
      <c r="A128" s="27" t="s">
        <v>50</v>
      </c>
      <c r="E128" s="28" t="s">
        <v>642</v>
      </c>
    </row>
    <row r="129" spans="1:5" ht="12.75">
      <c r="A129" s="29" t="s">
        <v>52</v>
      </c>
      <c r="E129" s="30" t="s">
        <v>368</v>
      </c>
    </row>
    <row r="130" spans="1:5" ht="140.25">
      <c r="A130" t="s">
        <v>54</v>
      </c>
      <c r="E130" s="28" t="s">
        <v>419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0" sqref="H10:H9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0+O9+O18+O47+O52+O73</f>
        <v>22529.7954</v>
      </c>
      <c r="P2" t="s">
        <v>22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741</v>
      </c>
      <c r="I3" s="33">
        <f>0+I9+I18+I47+I52+I73</f>
        <v>107284.73999999999</v>
      </c>
      <c r="O3" t="s">
        <v>19</v>
      </c>
      <c r="P3" t="s">
        <v>23</v>
      </c>
    </row>
    <row r="4" spans="1:16" ht="15" customHeight="1">
      <c r="A4" t="s">
        <v>17</v>
      </c>
      <c r="B4" s="10" t="s">
        <v>116</v>
      </c>
      <c r="C4" s="37" t="s">
        <v>117</v>
      </c>
      <c r="D4" s="34"/>
      <c r="E4" s="11" t="s">
        <v>118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119</v>
      </c>
      <c r="B5" s="13" t="s">
        <v>18</v>
      </c>
      <c r="C5" s="38" t="s">
        <v>741</v>
      </c>
      <c r="D5" s="39"/>
      <c r="E5" s="14" t="s">
        <v>742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0" t="s">
        <v>26</v>
      </c>
      <c r="B6" s="40" t="s">
        <v>28</v>
      </c>
      <c r="C6" s="40" t="s">
        <v>30</v>
      </c>
      <c r="D6" s="40" t="s">
        <v>31</v>
      </c>
      <c r="E6" s="40" t="s">
        <v>32</v>
      </c>
      <c r="F6" s="40" t="s">
        <v>34</v>
      </c>
      <c r="G6" s="40" t="s">
        <v>36</v>
      </c>
      <c r="H6" s="40" t="s">
        <v>38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27</v>
      </c>
      <c r="D9" s="15"/>
      <c r="E9" s="20" t="s">
        <v>44</v>
      </c>
      <c r="F9" s="15"/>
      <c r="G9" s="15"/>
      <c r="H9" s="15"/>
      <c r="I9" s="21">
        <f>0+Q9</f>
        <v>2647.28</v>
      </c>
      <c r="O9">
        <f>0+R9</f>
        <v>555.9288</v>
      </c>
      <c r="Q9">
        <f>0+I10+I14</f>
        <v>2647.28</v>
      </c>
      <c r="R9">
        <f>0+O10+O14</f>
        <v>555.9288</v>
      </c>
    </row>
    <row r="10" spans="1:16" ht="12.75">
      <c r="A10" s="18" t="s">
        <v>45</v>
      </c>
      <c r="B10" s="22" t="s">
        <v>29</v>
      </c>
      <c r="C10" s="22" t="s">
        <v>122</v>
      </c>
      <c r="D10" s="18" t="s">
        <v>47</v>
      </c>
      <c r="E10" s="23" t="s">
        <v>123</v>
      </c>
      <c r="F10" s="24" t="s">
        <v>124</v>
      </c>
      <c r="G10" s="25">
        <v>22.99</v>
      </c>
      <c r="H10" s="26">
        <v>110.58</v>
      </c>
      <c r="I10" s="26">
        <f>ROUND(ROUND(H10,2)*ROUND(G10,3),2)</f>
        <v>2542.23</v>
      </c>
      <c r="O10">
        <f>(I10*21)/100</f>
        <v>533.8683</v>
      </c>
      <c r="P10" t="s">
        <v>23</v>
      </c>
    </row>
    <row r="11" spans="1:5" ht="25.5">
      <c r="A11" s="27" t="s">
        <v>50</v>
      </c>
      <c r="E11" s="28" t="s">
        <v>743</v>
      </c>
    </row>
    <row r="12" spans="1:5" ht="12.75">
      <c r="A12" s="29" t="s">
        <v>52</v>
      </c>
      <c r="E12" s="30" t="s">
        <v>744</v>
      </c>
    </row>
    <row r="13" spans="1:5" ht="25.5">
      <c r="A13" t="s">
        <v>54</v>
      </c>
      <c r="E13" s="28" t="s">
        <v>127</v>
      </c>
    </row>
    <row r="14" spans="1:16" ht="12.75">
      <c r="A14" s="18" t="s">
        <v>45</v>
      </c>
      <c r="B14" s="22" t="s">
        <v>23</v>
      </c>
      <c r="C14" s="22" t="s">
        <v>122</v>
      </c>
      <c r="D14" s="18" t="s">
        <v>56</v>
      </c>
      <c r="E14" s="23" t="s">
        <v>123</v>
      </c>
      <c r="F14" s="24" t="s">
        <v>124</v>
      </c>
      <c r="G14" s="25">
        <v>1.9</v>
      </c>
      <c r="H14" s="26">
        <v>55.29</v>
      </c>
      <c r="I14" s="26">
        <f>ROUND(ROUND(H14,2)*ROUND(G14,3),2)</f>
        <v>105.05</v>
      </c>
      <c r="O14">
        <f>(I14*21)/100</f>
        <v>22.060499999999998</v>
      </c>
      <c r="P14" t="s">
        <v>23</v>
      </c>
    </row>
    <row r="15" spans="1:5" ht="25.5">
      <c r="A15" s="27" t="s">
        <v>50</v>
      </c>
      <c r="E15" s="28" t="s">
        <v>650</v>
      </c>
    </row>
    <row r="16" spans="1:5" ht="12.75">
      <c r="A16" s="29" t="s">
        <v>52</v>
      </c>
      <c r="E16" s="30" t="s">
        <v>745</v>
      </c>
    </row>
    <row r="17" spans="1:5" ht="25.5">
      <c r="A17" t="s">
        <v>54</v>
      </c>
      <c r="E17" s="28" t="s">
        <v>127</v>
      </c>
    </row>
    <row r="18" spans="1:18" ht="12.75" customHeight="1">
      <c r="A18" s="5" t="s">
        <v>43</v>
      </c>
      <c r="B18" s="5"/>
      <c r="C18" s="31" t="s">
        <v>29</v>
      </c>
      <c r="D18" s="5"/>
      <c r="E18" s="20" t="s">
        <v>132</v>
      </c>
      <c r="F18" s="5"/>
      <c r="G18" s="5"/>
      <c r="H18" s="5"/>
      <c r="I18" s="32">
        <f>0+Q18</f>
        <v>17304.989999999998</v>
      </c>
      <c r="O18">
        <f>0+R18</f>
        <v>3634.0479</v>
      </c>
      <c r="Q18">
        <f>0+I19+I23+I27+I31+I35+I39+I43</f>
        <v>17304.989999999998</v>
      </c>
      <c r="R18">
        <f>0+O19+O23+O27+O31+O35+O39+O43</f>
        <v>3634.0479</v>
      </c>
    </row>
    <row r="19" spans="1:16" ht="12.75">
      <c r="A19" s="18" t="s">
        <v>45</v>
      </c>
      <c r="B19" s="22" t="s">
        <v>22</v>
      </c>
      <c r="C19" s="22" t="s">
        <v>167</v>
      </c>
      <c r="D19" s="18" t="s">
        <v>74</v>
      </c>
      <c r="E19" s="23" t="s">
        <v>168</v>
      </c>
      <c r="F19" s="24" t="s">
        <v>145</v>
      </c>
      <c r="G19" s="25">
        <v>9.579</v>
      </c>
      <c r="H19" s="26">
        <v>1417.12</v>
      </c>
      <c r="I19" s="26">
        <f>ROUND(ROUND(H19,2)*ROUND(G19,3),2)</f>
        <v>13574.59</v>
      </c>
      <c r="O19">
        <f>(I19*21)/100</f>
        <v>2850.6639</v>
      </c>
      <c r="P19" t="s">
        <v>23</v>
      </c>
    </row>
    <row r="20" spans="1:5" ht="165.75">
      <c r="A20" s="27" t="s">
        <v>50</v>
      </c>
      <c r="E20" s="28" t="s">
        <v>746</v>
      </c>
    </row>
    <row r="21" spans="1:5" ht="51">
      <c r="A21" s="29" t="s">
        <v>52</v>
      </c>
      <c r="E21" s="30" t="s">
        <v>747</v>
      </c>
    </row>
    <row r="22" spans="1:5" ht="63.75">
      <c r="A22" t="s">
        <v>54</v>
      </c>
      <c r="E22" s="28" t="s">
        <v>148</v>
      </c>
    </row>
    <row r="23" spans="1:16" ht="12.75">
      <c r="A23" s="18" t="s">
        <v>45</v>
      </c>
      <c r="B23" s="22" t="s">
        <v>33</v>
      </c>
      <c r="C23" s="22" t="s">
        <v>171</v>
      </c>
      <c r="D23" s="18" t="s">
        <v>74</v>
      </c>
      <c r="E23" s="23" t="s">
        <v>172</v>
      </c>
      <c r="F23" s="24" t="s">
        <v>160</v>
      </c>
      <c r="G23" s="25">
        <v>34.625</v>
      </c>
      <c r="H23" s="26">
        <v>39.58</v>
      </c>
      <c r="I23" s="26">
        <f>ROUND(ROUND(H23,2)*ROUND(G23,3),2)</f>
        <v>1370.46</v>
      </c>
      <c r="O23">
        <f>(I23*21)/100</f>
        <v>287.7966</v>
      </c>
      <c r="P23" t="s">
        <v>23</v>
      </c>
    </row>
    <row r="24" spans="1:5" ht="25.5">
      <c r="A24" s="27" t="s">
        <v>50</v>
      </c>
      <c r="E24" s="28" t="s">
        <v>445</v>
      </c>
    </row>
    <row r="25" spans="1:5" ht="12.75">
      <c r="A25" s="29" t="s">
        <v>52</v>
      </c>
      <c r="E25" s="30" t="s">
        <v>748</v>
      </c>
    </row>
    <row r="26" spans="1:5" ht="25.5">
      <c r="A26" t="s">
        <v>54</v>
      </c>
      <c r="E26" s="28" t="s">
        <v>175</v>
      </c>
    </row>
    <row r="27" spans="1:16" ht="12.75">
      <c r="A27" s="18" t="s">
        <v>45</v>
      </c>
      <c r="B27" s="22" t="s">
        <v>35</v>
      </c>
      <c r="C27" s="22" t="s">
        <v>176</v>
      </c>
      <c r="D27" s="18" t="s">
        <v>74</v>
      </c>
      <c r="E27" s="23" t="s">
        <v>177</v>
      </c>
      <c r="F27" s="24" t="s">
        <v>145</v>
      </c>
      <c r="G27" s="25">
        <v>3.102</v>
      </c>
      <c r="H27" s="26">
        <v>154.61</v>
      </c>
      <c r="I27" s="26">
        <f>ROUND(ROUND(H27,2)*ROUND(G27,3),2)</f>
        <v>479.6</v>
      </c>
      <c r="O27">
        <f>(I27*21)/100</f>
        <v>100.71600000000001</v>
      </c>
      <c r="P27" t="s">
        <v>23</v>
      </c>
    </row>
    <row r="28" spans="1:5" ht="63.75">
      <c r="A28" s="27" t="s">
        <v>50</v>
      </c>
      <c r="E28" s="28" t="s">
        <v>749</v>
      </c>
    </row>
    <row r="29" spans="1:5" ht="12.75">
      <c r="A29" s="29" t="s">
        <v>52</v>
      </c>
      <c r="E29" s="30" t="s">
        <v>750</v>
      </c>
    </row>
    <row r="30" spans="1:5" ht="38.25">
      <c r="A30" t="s">
        <v>54</v>
      </c>
      <c r="E30" s="28" t="s">
        <v>180</v>
      </c>
    </row>
    <row r="31" spans="1:16" ht="12.75">
      <c r="A31" s="18" t="s">
        <v>45</v>
      </c>
      <c r="B31" s="22" t="s">
        <v>37</v>
      </c>
      <c r="C31" s="22" t="s">
        <v>185</v>
      </c>
      <c r="D31" s="18" t="s">
        <v>74</v>
      </c>
      <c r="E31" s="23" t="s">
        <v>186</v>
      </c>
      <c r="F31" s="24" t="s">
        <v>145</v>
      </c>
      <c r="G31" s="25">
        <v>4.665</v>
      </c>
      <c r="H31" s="26">
        <v>98.94</v>
      </c>
      <c r="I31" s="26">
        <f>ROUND(ROUND(H31,2)*ROUND(G31,3),2)</f>
        <v>461.56</v>
      </c>
      <c r="O31">
        <f>(I31*21)/100</f>
        <v>96.9276</v>
      </c>
      <c r="P31" t="s">
        <v>23</v>
      </c>
    </row>
    <row r="32" spans="1:5" ht="51">
      <c r="A32" s="27" t="s">
        <v>50</v>
      </c>
      <c r="E32" s="28" t="s">
        <v>722</v>
      </c>
    </row>
    <row r="33" spans="1:5" ht="12.75">
      <c r="A33" s="29" t="s">
        <v>52</v>
      </c>
      <c r="E33" s="30" t="s">
        <v>751</v>
      </c>
    </row>
    <row r="34" spans="1:5" ht="306">
      <c r="A34" t="s">
        <v>54</v>
      </c>
      <c r="E34" s="28" t="s">
        <v>189</v>
      </c>
    </row>
    <row r="35" spans="1:16" ht="12.75">
      <c r="A35" s="18" t="s">
        <v>45</v>
      </c>
      <c r="B35" s="22" t="s">
        <v>69</v>
      </c>
      <c r="C35" s="22" t="s">
        <v>191</v>
      </c>
      <c r="D35" s="18" t="s">
        <v>74</v>
      </c>
      <c r="E35" s="23" t="s">
        <v>192</v>
      </c>
      <c r="F35" s="24" t="s">
        <v>145</v>
      </c>
      <c r="G35" s="25">
        <v>1</v>
      </c>
      <c r="H35" s="26">
        <v>154.61</v>
      </c>
      <c r="I35" s="26">
        <f>ROUND(ROUND(H35,2)*ROUND(G35,3),2)</f>
        <v>154.61</v>
      </c>
      <c r="O35">
        <f>(I35*21)/100</f>
        <v>32.46810000000001</v>
      </c>
      <c r="P35" t="s">
        <v>23</v>
      </c>
    </row>
    <row r="36" spans="1:5" ht="51">
      <c r="A36" s="27" t="s">
        <v>50</v>
      </c>
      <c r="E36" s="28" t="s">
        <v>752</v>
      </c>
    </row>
    <row r="37" spans="1:5" ht="12.75">
      <c r="A37" s="29" t="s">
        <v>52</v>
      </c>
      <c r="E37" s="30" t="s">
        <v>53</v>
      </c>
    </row>
    <row r="38" spans="1:5" ht="318.75">
      <c r="A38" t="s">
        <v>54</v>
      </c>
      <c r="E38" s="28" t="s">
        <v>195</v>
      </c>
    </row>
    <row r="39" spans="1:16" ht="12.75">
      <c r="A39" s="18" t="s">
        <v>45</v>
      </c>
      <c r="B39" s="22" t="s">
        <v>71</v>
      </c>
      <c r="C39" s="22" t="s">
        <v>197</v>
      </c>
      <c r="D39" s="18" t="s">
        <v>74</v>
      </c>
      <c r="E39" s="23" t="s">
        <v>198</v>
      </c>
      <c r="F39" s="24" t="s">
        <v>145</v>
      </c>
      <c r="G39" s="25">
        <v>0.568</v>
      </c>
      <c r="H39" s="26">
        <v>241.57</v>
      </c>
      <c r="I39" s="26">
        <f>ROUND(ROUND(H39,2)*ROUND(G39,3),2)</f>
        <v>137.21</v>
      </c>
      <c r="O39">
        <f>(I39*21)/100</f>
        <v>28.814100000000003</v>
      </c>
      <c r="P39" t="s">
        <v>23</v>
      </c>
    </row>
    <row r="40" spans="1:5" ht="12.75">
      <c r="A40" s="27" t="s">
        <v>50</v>
      </c>
      <c r="E40" s="28" t="s">
        <v>74</v>
      </c>
    </row>
    <row r="41" spans="1:5" ht="12.75">
      <c r="A41" s="29" t="s">
        <v>52</v>
      </c>
      <c r="E41" s="30" t="s">
        <v>753</v>
      </c>
    </row>
    <row r="42" spans="1:5" ht="229.5">
      <c r="A42" t="s">
        <v>54</v>
      </c>
      <c r="E42" s="28" t="s">
        <v>201</v>
      </c>
    </row>
    <row r="43" spans="1:16" ht="12.75">
      <c r="A43" s="18" t="s">
        <v>45</v>
      </c>
      <c r="B43" s="22" t="s">
        <v>40</v>
      </c>
      <c r="C43" s="22" t="s">
        <v>209</v>
      </c>
      <c r="D43" s="18" t="s">
        <v>74</v>
      </c>
      <c r="E43" s="23" t="s">
        <v>210</v>
      </c>
      <c r="F43" s="24" t="s">
        <v>135</v>
      </c>
      <c r="G43" s="25">
        <v>31.097</v>
      </c>
      <c r="H43" s="26">
        <v>36.24</v>
      </c>
      <c r="I43" s="26">
        <f>ROUND(ROUND(H43,2)*ROUND(G43,3),2)</f>
        <v>1126.96</v>
      </c>
      <c r="O43">
        <f>(I43*21)/100</f>
        <v>236.6616</v>
      </c>
      <c r="P43" t="s">
        <v>23</v>
      </c>
    </row>
    <row r="44" spans="1:5" ht="38.25">
      <c r="A44" s="27" t="s">
        <v>50</v>
      </c>
      <c r="E44" s="28" t="s">
        <v>211</v>
      </c>
    </row>
    <row r="45" spans="1:5" ht="12.75">
      <c r="A45" s="29" t="s">
        <v>52</v>
      </c>
      <c r="E45" s="30" t="s">
        <v>754</v>
      </c>
    </row>
    <row r="46" spans="1:5" ht="38.25">
      <c r="A46" t="s">
        <v>54</v>
      </c>
      <c r="E46" s="28" t="s">
        <v>213</v>
      </c>
    </row>
    <row r="47" spans="1:18" ht="12.75" customHeight="1">
      <c r="A47" s="5" t="s">
        <v>43</v>
      </c>
      <c r="B47" s="5"/>
      <c r="C47" s="31" t="s">
        <v>33</v>
      </c>
      <c r="D47" s="5"/>
      <c r="E47" s="20" t="s">
        <v>232</v>
      </c>
      <c r="F47" s="5"/>
      <c r="G47" s="5"/>
      <c r="H47" s="5"/>
      <c r="I47" s="32">
        <f>0+Q47</f>
        <v>8963.15</v>
      </c>
      <c r="O47">
        <f>0+R47</f>
        <v>1882.2614999999998</v>
      </c>
      <c r="Q47">
        <f>0+I48</f>
        <v>8963.15</v>
      </c>
      <c r="R47">
        <f>0+O48</f>
        <v>1882.2614999999998</v>
      </c>
    </row>
    <row r="48" spans="1:16" ht="12.75">
      <c r="A48" s="18" t="s">
        <v>45</v>
      </c>
      <c r="B48" s="22" t="s">
        <v>42</v>
      </c>
      <c r="C48" s="22" t="s">
        <v>240</v>
      </c>
      <c r="D48" s="18" t="s">
        <v>74</v>
      </c>
      <c r="E48" s="23" t="s">
        <v>241</v>
      </c>
      <c r="F48" s="24" t="s">
        <v>145</v>
      </c>
      <c r="G48" s="25">
        <v>3.85</v>
      </c>
      <c r="H48" s="26">
        <v>2328.09</v>
      </c>
      <c r="I48" s="26">
        <f>ROUND(ROUND(H48,2)*ROUND(G48,3),2)</f>
        <v>8963.15</v>
      </c>
      <c r="O48">
        <f>(I48*21)/100</f>
        <v>1882.2614999999998</v>
      </c>
      <c r="P48" t="s">
        <v>23</v>
      </c>
    </row>
    <row r="49" spans="1:5" ht="89.25">
      <c r="A49" s="27" t="s">
        <v>50</v>
      </c>
      <c r="E49" s="28" t="s">
        <v>755</v>
      </c>
    </row>
    <row r="50" spans="1:5" ht="38.25">
      <c r="A50" s="29" t="s">
        <v>52</v>
      </c>
      <c r="E50" s="30" t="s">
        <v>756</v>
      </c>
    </row>
    <row r="51" spans="1:5" ht="369.75">
      <c r="A51" t="s">
        <v>54</v>
      </c>
      <c r="E51" s="28" t="s">
        <v>238</v>
      </c>
    </row>
    <row r="52" spans="1:18" ht="12.75" customHeight="1">
      <c r="A52" s="5" t="s">
        <v>43</v>
      </c>
      <c r="B52" s="5"/>
      <c r="C52" s="31" t="s">
        <v>35</v>
      </c>
      <c r="D52" s="5"/>
      <c r="E52" s="20" t="s">
        <v>260</v>
      </c>
      <c r="F52" s="5"/>
      <c r="G52" s="5"/>
      <c r="H52" s="5"/>
      <c r="I52" s="32">
        <f>0+Q52</f>
        <v>51048.75</v>
      </c>
      <c r="O52">
        <f>0+R52</f>
        <v>10720.2375</v>
      </c>
      <c r="Q52">
        <f>0+I53+I57+I61+I65+I69</f>
        <v>51048.75</v>
      </c>
      <c r="R52">
        <f>0+O53+O57+O61+O65+O69</f>
        <v>10720.2375</v>
      </c>
    </row>
    <row r="53" spans="1:16" ht="12.75">
      <c r="A53" s="18" t="s">
        <v>45</v>
      </c>
      <c r="B53" s="22" t="s">
        <v>81</v>
      </c>
      <c r="C53" s="22" t="s">
        <v>294</v>
      </c>
      <c r="D53" s="18" t="s">
        <v>74</v>
      </c>
      <c r="E53" s="23" t="s">
        <v>295</v>
      </c>
      <c r="F53" s="24" t="s">
        <v>135</v>
      </c>
      <c r="G53" s="25">
        <v>144.083</v>
      </c>
      <c r="H53" s="26">
        <v>16.98</v>
      </c>
      <c r="I53" s="26">
        <f>ROUND(ROUND(H53,2)*ROUND(G53,3),2)</f>
        <v>2446.53</v>
      </c>
      <c r="O53">
        <f>(I53*21)/100</f>
        <v>513.7713</v>
      </c>
      <c r="P53" t="s">
        <v>23</v>
      </c>
    </row>
    <row r="54" spans="1:5" ht="89.25">
      <c r="A54" s="27" t="s">
        <v>50</v>
      </c>
      <c r="E54" s="28" t="s">
        <v>757</v>
      </c>
    </row>
    <row r="55" spans="1:5" ht="38.25">
      <c r="A55" s="29" t="s">
        <v>52</v>
      </c>
      <c r="E55" s="30" t="s">
        <v>758</v>
      </c>
    </row>
    <row r="56" spans="1:5" ht="51">
      <c r="A56" t="s">
        <v>54</v>
      </c>
      <c r="E56" s="28" t="s">
        <v>292</v>
      </c>
    </row>
    <row r="57" spans="1:16" ht="12.75">
      <c r="A57" s="18" t="s">
        <v>45</v>
      </c>
      <c r="B57" s="22" t="s">
        <v>85</v>
      </c>
      <c r="C57" s="22" t="s">
        <v>467</v>
      </c>
      <c r="D57" s="18" t="s">
        <v>74</v>
      </c>
      <c r="E57" s="23" t="s">
        <v>468</v>
      </c>
      <c r="F57" s="24" t="s">
        <v>135</v>
      </c>
      <c r="G57" s="25">
        <v>32.692</v>
      </c>
      <c r="H57" s="26">
        <v>133.87</v>
      </c>
      <c r="I57" s="26">
        <f>ROUND(ROUND(H57,2)*ROUND(G57,3),2)</f>
        <v>4376.48</v>
      </c>
      <c r="O57">
        <f>(I57*21)/100</f>
        <v>919.0607999999999</v>
      </c>
      <c r="P57" t="s">
        <v>23</v>
      </c>
    </row>
    <row r="58" spans="1:5" ht="25.5">
      <c r="A58" s="27" t="s">
        <v>50</v>
      </c>
      <c r="E58" s="28" t="s">
        <v>469</v>
      </c>
    </row>
    <row r="59" spans="1:5" ht="12.75">
      <c r="A59" s="29" t="s">
        <v>52</v>
      </c>
      <c r="E59" s="30" t="s">
        <v>759</v>
      </c>
    </row>
    <row r="60" spans="1:5" ht="51">
      <c r="A60" t="s">
        <v>54</v>
      </c>
      <c r="E60" s="28" t="s">
        <v>309</v>
      </c>
    </row>
    <row r="61" spans="1:16" ht="12.75">
      <c r="A61" s="18" t="s">
        <v>45</v>
      </c>
      <c r="B61" s="22" t="s">
        <v>91</v>
      </c>
      <c r="C61" s="22" t="s">
        <v>311</v>
      </c>
      <c r="D61" s="18" t="s">
        <v>74</v>
      </c>
      <c r="E61" s="23" t="s">
        <v>312</v>
      </c>
      <c r="F61" s="24" t="s">
        <v>135</v>
      </c>
      <c r="G61" s="25">
        <v>72.81</v>
      </c>
      <c r="H61" s="26">
        <v>249.2</v>
      </c>
      <c r="I61" s="26">
        <f>ROUND(ROUND(H61,2)*ROUND(G61,3),2)</f>
        <v>18144.25</v>
      </c>
      <c r="O61">
        <f>(I61*21)/100</f>
        <v>3810.2925</v>
      </c>
      <c r="P61" t="s">
        <v>23</v>
      </c>
    </row>
    <row r="62" spans="1:5" ht="25.5">
      <c r="A62" s="27" t="s">
        <v>50</v>
      </c>
      <c r="E62" s="28" t="s">
        <v>760</v>
      </c>
    </row>
    <row r="63" spans="1:5" ht="12.75">
      <c r="A63" s="29" t="s">
        <v>52</v>
      </c>
      <c r="E63" s="30" t="s">
        <v>761</v>
      </c>
    </row>
    <row r="64" spans="1:5" ht="140.25">
      <c r="A64" t="s">
        <v>54</v>
      </c>
      <c r="E64" s="28" t="s">
        <v>314</v>
      </c>
    </row>
    <row r="65" spans="1:16" ht="12.75">
      <c r="A65" s="18" t="s">
        <v>45</v>
      </c>
      <c r="B65" s="22" t="s">
        <v>97</v>
      </c>
      <c r="C65" s="22" t="s">
        <v>316</v>
      </c>
      <c r="D65" s="18" t="s">
        <v>74</v>
      </c>
      <c r="E65" s="23" t="s">
        <v>317</v>
      </c>
      <c r="F65" s="24" t="s">
        <v>135</v>
      </c>
      <c r="G65" s="25">
        <v>71.273</v>
      </c>
      <c r="H65" s="26">
        <v>347.72</v>
      </c>
      <c r="I65" s="26">
        <f>ROUND(ROUND(H65,2)*ROUND(G65,3),2)</f>
        <v>24783.05</v>
      </c>
      <c r="O65">
        <f>(I65*21)/100</f>
        <v>5204.4405</v>
      </c>
      <c r="P65" t="s">
        <v>23</v>
      </c>
    </row>
    <row r="66" spans="1:5" ht="25.5">
      <c r="A66" s="27" t="s">
        <v>50</v>
      </c>
      <c r="E66" s="28" t="s">
        <v>762</v>
      </c>
    </row>
    <row r="67" spans="1:5" ht="12.75">
      <c r="A67" s="29" t="s">
        <v>52</v>
      </c>
      <c r="E67" s="30" t="s">
        <v>763</v>
      </c>
    </row>
    <row r="68" spans="1:5" ht="140.25">
      <c r="A68" t="s">
        <v>54</v>
      </c>
      <c r="E68" s="28" t="s">
        <v>314</v>
      </c>
    </row>
    <row r="69" spans="1:16" ht="12.75">
      <c r="A69" s="18" t="s">
        <v>45</v>
      </c>
      <c r="B69" s="22" t="s">
        <v>102</v>
      </c>
      <c r="C69" s="22" t="s">
        <v>329</v>
      </c>
      <c r="D69" s="18" t="s">
        <v>74</v>
      </c>
      <c r="E69" s="23" t="s">
        <v>330</v>
      </c>
      <c r="F69" s="24" t="s">
        <v>160</v>
      </c>
      <c r="G69" s="25">
        <v>34.625</v>
      </c>
      <c r="H69" s="26">
        <v>37.5</v>
      </c>
      <c r="I69" s="26">
        <f>ROUND(ROUND(H69,2)*ROUND(G69,3),2)</f>
        <v>1298.44</v>
      </c>
      <c r="O69">
        <f>(I69*21)/100</f>
        <v>272.67240000000004</v>
      </c>
      <c r="P69" t="s">
        <v>23</v>
      </c>
    </row>
    <row r="70" spans="1:5" ht="25.5">
      <c r="A70" s="27" t="s">
        <v>50</v>
      </c>
      <c r="E70" s="28" t="s">
        <v>475</v>
      </c>
    </row>
    <row r="71" spans="1:5" ht="12.75">
      <c r="A71" s="29" t="s">
        <v>52</v>
      </c>
      <c r="E71" s="30" t="s">
        <v>748</v>
      </c>
    </row>
    <row r="72" spans="1:5" ht="38.25">
      <c r="A72" t="s">
        <v>54</v>
      </c>
      <c r="E72" s="28" t="s">
        <v>332</v>
      </c>
    </row>
    <row r="73" spans="1:18" ht="12.75" customHeight="1">
      <c r="A73" s="5" t="s">
        <v>43</v>
      </c>
      <c r="B73" s="5"/>
      <c r="C73" s="31" t="s">
        <v>40</v>
      </c>
      <c r="D73" s="5"/>
      <c r="E73" s="20" t="s">
        <v>90</v>
      </c>
      <c r="F73" s="5"/>
      <c r="G73" s="5"/>
      <c r="H73" s="5"/>
      <c r="I73" s="32">
        <f>0+Q73</f>
        <v>27320.57</v>
      </c>
      <c r="O73">
        <f>0+R73</f>
        <v>5737.3197</v>
      </c>
      <c r="Q73">
        <f>0+I74+I78+I82+I86+I90+I94</f>
        <v>27320.57</v>
      </c>
      <c r="R73">
        <f>0+O74+O78+O82+O86+O90+O94</f>
        <v>5737.3197</v>
      </c>
    </row>
    <row r="74" spans="1:16" ht="25.5">
      <c r="A74" s="18" t="s">
        <v>45</v>
      </c>
      <c r="B74" s="22" t="s">
        <v>190</v>
      </c>
      <c r="C74" s="22" t="s">
        <v>377</v>
      </c>
      <c r="D74" s="18" t="s">
        <v>74</v>
      </c>
      <c r="E74" s="23" t="s">
        <v>378</v>
      </c>
      <c r="F74" s="24" t="s">
        <v>49</v>
      </c>
      <c r="G74" s="25">
        <v>2</v>
      </c>
      <c r="H74" s="26">
        <v>2307.72</v>
      </c>
      <c r="I74" s="26">
        <f>ROUND(ROUND(H74,2)*ROUND(G74,3),2)</f>
        <v>4615.44</v>
      </c>
      <c r="O74">
        <f>(I74*21)/100</f>
        <v>969.2423999999999</v>
      </c>
      <c r="P74" t="s">
        <v>23</v>
      </c>
    </row>
    <row r="75" spans="1:5" ht="63.75">
      <c r="A75" s="27" t="s">
        <v>50</v>
      </c>
      <c r="E75" s="28" t="s">
        <v>532</v>
      </c>
    </row>
    <row r="76" spans="1:5" ht="12.75">
      <c r="A76" s="29" t="s">
        <v>52</v>
      </c>
      <c r="E76" s="30" t="s">
        <v>533</v>
      </c>
    </row>
    <row r="77" spans="1:5" ht="25.5">
      <c r="A77" t="s">
        <v>54</v>
      </c>
      <c r="E77" s="28" t="s">
        <v>381</v>
      </c>
    </row>
    <row r="78" spans="1:16" ht="25.5">
      <c r="A78" s="18" t="s">
        <v>45</v>
      </c>
      <c r="B78" s="22" t="s">
        <v>196</v>
      </c>
      <c r="C78" s="22" t="s">
        <v>383</v>
      </c>
      <c r="D78" s="18" t="s">
        <v>74</v>
      </c>
      <c r="E78" s="23" t="s">
        <v>384</v>
      </c>
      <c r="F78" s="24" t="s">
        <v>49</v>
      </c>
      <c r="G78" s="25">
        <v>2</v>
      </c>
      <c r="H78" s="26">
        <v>203.71</v>
      </c>
      <c r="I78" s="26">
        <f>ROUND(ROUND(H78,2)*ROUND(G78,3),2)</f>
        <v>407.42</v>
      </c>
      <c r="O78">
        <f>(I78*21)/100</f>
        <v>85.5582</v>
      </c>
      <c r="P78" t="s">
        <v>23</v>
      </c>
    </row>
    <row r="79" spans="1:5" ht="63.75">
      <c r="A79" s="27" t="s">
        <v>50</v>
      </c>
      <c r="E79" s="28" t="s">
        <v>534</v>
      </c>
    </row>
    <row r="80" spans="1:5" ht="12.75">
      <c r="A80" s="29" t="s">
        <v>52</v>
      </c>
      <c r="E80" s="30" t="s">
        <v>533</v>
      </c>
    </row>
    <row r="81" spans="1:5" ht="25.5">
      <c r="A81" t="s">
        <v>54</v>
      </c>
      <c r="E81" s="28" t="s">
        <v>101</v>
      </c>
    </row>
    <row r="82" spans="1:16" ht="25.5">
      <c r="A82" s="18" t="s">
        <v>45</v>
      </c>
      <c r="B82" s="22" t="s">
        <v>202</v>
      </c>
      <c r="C82" s="22" t="s">
        <v>388</v>
      </c>
      <c r="D82" s="18" t="s">
        <v>74</v>
      </c>
      <c r="E82" s="23" t="s">
        <v>389</v>
      </c>
      <c r="F82" s="24" t="s">
        <v>135</v>
      </c>
      <c r="G82" s="25">
        <v>14.63</v>
      </c>
      <c r="H82" s="26">
        <v>146.68</v>
      </c>
      <c r="I82" s="26">
        <f>ROUND(ROUND(H82,2)*ROUND(G82,3),2)</f>
        <v>2145.93</v>
      </c>
      <c r="O82">
        <f>(I82*21)/100</f>
        <v>450.64529999999996</v>
      </c>
      <c r="P82" t="s">
        <v>23</v>
      </c>
    </row>
    <row r="83" spans="1:5" ht="38.25">
      <c r="A83" s="27" t="s">
        <v>50</v>
      </c>
      <c r="E83" s="28" t="s">
        <v>535</v>
      </c>
    </row>
    <row r="84" spans="1:5" ht="12.75">
      <c r="A84" s="29" t="s">
        <v>52</v>
      </c>
      <c r="E84" s="30" t="s">
        <v>764</v>
      </c>
    </row>
    <row r="85" spans="1:5" ht="38.25">
      <c r="A85" t="s">
        <v>54</v>
      </c>
      <c r="E85" s="28" t="s">
        <v>392</v>
      </c>
    </row>
    <row r="86" spans="1:16" ht="25.5">
      <c r="A86" s="18" t="s">
        <v>45</v>
      </c>
      <c r="B86" s="22" t="s">
        <v>208</v>
      </c>
      <c r="C86" s="22" t="s">
        <v>394</v>
      </c>
      <c r="D86" s="18" t="s">
        <v>74</v>
      </c>
      <c r="E86" s="23" t="s">
        <v>395</v>
      </c>
      <c r="F86" s="24" t="s">
        <v>135</v>
      </c>
      <c r="G86" s="25">
        <v>14.63</v>
      </c>
      <c r="H86" s="26">
        <v>355.03</v>
      </c>
      <c r="I86" s="26">
        <f>ROUND(ROUND(H86,2)*ROUND(G86,3),2)</f>
        <v>5194.09</v>
      </c>
      <c r="O86">
        <f>(I86*21)/100</f>
        <v>1090.7589</v>
      </c>
      <c r="P86" t="s">
        <v>23</v>
      </c>
    </row>
    <row r="87" spans="1:5" ht="38.25">
      <c r="A87" s="27" t="s">
        <v>50</v>
      </c>
      <c r="E87" s="28" t="s">
        <v>537</v>
      </c>
    </row>
    <row r="88" spans="1:5" ht="12.75">
      <c r="A88" s="29" t="s">
        <v>52</v>
      </c>
      <c r="E88" s="30" t="s">
        <v>764</v>
      </c>
    </row>
    <row r="89" spans="1:5" ht="38.25">
      <c r="A89" t="s">
        <v>54</v>
      </c>
      <c r="E89" s="28" t="s">
        <v>392</v>
      </c>
    </row>
    <row r="90" spans="1:16" ht="12.75">
      <c r="A90" s="18" t="s">
        <v>45</v>
      </c>
      <c r="B90" s="22" t="s">
        <v>214</v>
      </c>
      <c r="C90" s="22" t="s">
        <v>398</v>
      </c>
      <c r="D90" s="18" t="s">
        <v>74</v>
      </c>
      <c r="E90" s="23" t="s">
        <v>399</v>
      </c>
      <c r="F90" s="24" t="s">
        <v>160</v>
      </c>
      <c r="G90" s="25">
        <v>38.503</v>
      </c>
      <c r="H90" s="26">
        <v>384.22</v>
      </c>
      <c r="I90" s="26">
        <f>ROUND(ROUND(H90,2)*ROUND(G90,3),2)</f>
        <v>14793.62</v>
      </c>
      <c r="O90">
        <f>(I90*21)/100</f>
        <v>3106.6602000000003</v>
      </c>
      <c r="P90" t="s">
        <v>23</v>
      </c>
    </row>
    <row r="91" spans="1:5" ht="63.75">
      <c r="A91" s="27" t="s">
        <v>50</v>
      </c>
      <c r="E91" s="28" t="s">
        <v>765</v>
      </c>
    </row>
    <row r="92" spans="1:5" ht="38.25">
      <c r="A92" s="29" t="s">
        <v>52</v>
      </c>
      <c r="E92" s="30" t="s">
        <v>766</v>
      </c>
    </row>
    <row r="93" spans="1:5" ht="51">
      <c r="A93" t="s">
        <v>54</v>
      </c>
      <c r="E93" s="28" t="s">
        <v>402</v>
      </c>
    </row>
    <row r="94" spans="1:16" ht="12.75">
      <c r="A94" s="18" t="s">
        <v>45</v>
      </c>
      <c r="B94" s="22" t="s">
        <v>221</v>
      </c>
      <c r="C94" s="22" t="s">
        <v>409</v>
      </c>
      <c r="D94" s="18" t="s">
        <v>74</v>
      </c>
      <c r="E94" s="23" t="s">
        <v>410</v>
      </c>
      <c r="F94" s="24" t="s">
        <v>160</v>
      </c>
      <c r="G94" s="25">
        <v>3.088</v>
      </c>
      <c r="H94" s="26">
        <v>53.13</v>
      </c>
      <c r="I94" s="26">
        <f>ROUND(ROUND(H94,2)*ROUND(G94,3),2)</f>
        <v>164.07</v>
      </c>
      <c r="O94">
        <f>(I94*21)/100</f>
        <v>34.454699999999995</v>
      </c>
      <c r="P94" t="s">
        <v>23</v>
      </c>
    </row>
    <row r="95" spans="1:5" ht="38.25">
      <c r="A95" s="27" t="s">
        <v>50</v>
      </c>
      <c r="E95" s="28" t="s">
        <v>411</v>
      </c>
    </row>
    <row r="96" spans="1:5" ht="12.75">
      <c r="A96" s="29" t="s">
        <v>52</v>
      </c>
      <c r="E96" s="30" t="s">
        <v>767</v>
      </c>
    </row>
    <row r="97" spans="1:5" ht="25.5">
      <c r="A97" t="s">
        <v>54</v>
      </c>
      <c r="E97" s="28" t="s">
        <v>413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0" sqref="H10:H9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0+O9+O18+O47+O60+O73+O86</f>
        <v>136249.3419</v>
      </c>
      <c r="P2" t="s">
        <v>22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770</v>
      </c>
      <c r="I3" s="33">
        <f>0+I9+I18+I47+I60+I73+I86</f>
        <v>648806.39</v>
      </c>
      <c r="O3" t="s">
        <v>19</v>
      </c>
      <c r="P3" t="s">
        <v>23</v>
      </c>
    </row>
    <row r="4" spans="1:16" ht="15" customHeight="1">
      <c r="A4" t="s">
        <v>17</v>
      </c>
      <c r="B4" s="10" t="s">
        <v>116</v>
      </c>
      <c r="C4" s="37" t="s">
        <v>768</v>
      </c>
      <c r="D4" s="34"/>
      <c r="E4" s="11" t="s">
        <v>769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119</v>
      </c>
      <c r="B5" s="13" t="s">
        <v>18</v>
      </c>
      <c r="C5" s="38" t="s">
        <v>770</v>
      </c>
      <c r="D5" s="39"/>
      <c r="E5" s="14" t="s">
        <v>771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0" t="s">
        <v>26</v>
      </c>
      <c r="B6" s="40" t="s">
        <v>28</v>
      </c>
      <c r="C6" s="40" t="s">
        <v>30</v>
      </c>
      <c r="D6" s="40" t="s">
        <v>31</v>
      </c>
      <c r="E6" s="40" t="s">
        <v>32</v>
      </c>
      <c r="F6" s="40" t="s">
        <v>34</v>
      </c>
      <c r="G6" s="40" t="s">
        <v>36</v>
      </c>
      <c r="H6" s="40" t="s">
        <v>38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27</v>
      </c>
      <c r="D9" s="15"/>
      <c r="E9" s="20" t="s">
        <v>44</v>
      </c>
      <c r="F9" s="15"/>
      <c r="G9" s="15"/>
      <c r="H9" s="15"/>
      <c r="I9" s="21">
        <f>0+Q9</f>
        <v>23346.42</v>
      </c>
      <c r="O9">
        <f>0+R9</f>
        <v>4902.7482</v>
      </c>
      <c r="Q9">
        <f>0+I10+I14</f>
        <v>23346.42</v>
      </c>
      <c r="R9">
        <f>0+O10+O14</f>
        <v>4902.7482</v>
      </c>
    </row>
    <row r="10" spans="1:16" ht="12.75">
      <c r="A10" s="18" t="s">
        <v>45</v>
      </c>
      <c r="B10" s="22" t="s">
        <v>29</v>
      </c>
      <c r="C10" s="22" t="s">
        <v>122</v>
      </c>
      <c r="D10" s="18" t="s">
        <v>74</v>
      </c>
      <c r="E10" s="23" t="s">
        <v>123</v>
      </c>
      <c r="F10" s="24" t="s">
        <v>124</v>
      </c>
      <c r="G10" s="25">
        <v>33.399</v>
      </c>
      <c r="H10" s="26">
        <v>110.58</v>
      </c>
      <c r="I10" s="26">
        <f>ROUND(ROUND(H10,2)*ROUND(G10,3),2)</f>
        <v>3693.26</v>
      </c>
      <c r="O10">
        <f>(I10*21)/100</f>
        <v>775.5846</v>
      </c>
      <c r="P10" t="s">
        <v>23</v>
      </c>
    </row>
    <row r="11" spans="1:5" ht="25.5">
      <c r="A11" s="27" t="s">
        <v>50</v>
      </c>
      <c r="E11" s="28" t="s">
        <v>772</v>
      </c>
    </row>
    <row r="12" spans="1:5" ht="12.75">
      <c r="A12" s="29" t="s">
        <v>52</v>
      </c>
      <c r="E12" s="30" t="s">
        <v>773</v>
      </c>
    </row>
    <row r="13" spans="1:5" ht="25.5">
      <c r="A13" t="s">
        <v>54</v>
      </c>
      <c r="E13" s="28" t="s">
        <v>127</v>
      </c>
    </row>
    <row r="14" spans="1:16" ht="12.75">
      <c r="A14" s="18" t="s">
        <v>45</v>
      </c>
      <c r="B14" s="22" t="s">
        <v>23</v>
      </c>
      <c r="C14" s="22" t="s">
        <v>122</v>
      </c>
      <c r="D14" s="18" t="s">
        <v>56</v>
      </c>
      <c r="E14" s="23" t="s">
        <v>123</v>
      </c>
      <c r="F14" s="24" t="s">
        <v>124</v>
      </c>
      <c r="G14" s="25">
        <v>355.456</v>
      </c>
      <c r="H14" s="26">
        <v>55.29</v>
      </c>
      <c r="I14" s="26">
        <f>ROUND(ROUND(H14,2)*ROUND(G14,3),2)</f>
        <v>19653.16</v>
      </c>
      <c r="O14">
        <f>(I14*21)/100</f>
        <v>4127.1636</v>
      </c>
      <c r="P14" t="s">
        <v>23</v>
      </c>
    </row>
    <row r="15" spans="1:5" ht="25.5">
      <c r="A15" s="27" t="s">
        <v>50</v>
      </c>
      <c r="E15" s="28" t="s">
        <v>650</v>
      </c>
    </row>
    <row r="16" spans="1:5" ht="12.75">
      <c r="A16" s="29" t="s">
        <v>52</v>
      </c>
      <c r="E16" s="30" t="s">
        <v>774</v>
      </c>
    </row>
    <row r="17" spans="1:5" ht="25.5">
      <c r="A17" t="s">
        <v>54</v>
      </c>
      <c r="E17" s="28" t="s">
        <v>127</v>
      </c>
    </row>
    <row r="18" spans="1:18" ht="12.75" customHeight="1">
      <c r="A18" s="5" t="s">
        <v>43</v>
      </c>
      <c r="B18" s="5"/>
      <c r="C18" s="31" t="s">
        <v>29</v>
      </c>
      <c r="D18" s="5"/>
      <c r="E18" s="20" t="s">
        <v>132</v>
      </c>
      <c r="F18" s="5"/>
      <c r="G18" s="5"/>
      <c r="H18" s="5"/>
      <c r="I18" s="32">
        <f>0+Q18</f>
        <v>55061.09</v>
      </c>
      <c r="O18">
        <f>0+R18</f>
        <v>11562.828900000002</v>
      </c>
      <c r="Q18">
        <f>0+I19+I23+I27+I31+I35+I39+I43</f>
        <v>55061.09</v>
      </c>
      <c r="R18">
        <f>0+O19+O23+O27+O31+O35+O39+O43</f>
        <v>11562.828900000002</v>
      </c>
    </row>
    <row r="19" spans="1:16" ht="25.5">
      <c r="A19" s="18" t="s">
        <v>45</v>
      </c>
      <c r="B19" s="22" t="s">
        <v>22</v>
      </c>
      <c r="C19" s="22" t="s">
        <v>775</v>
      </c>
      <c r="D19" s="18" t="s">
        <v>74</v>
      </c>
      <c r="E19" s="23" t="s">
        <v>776</v>
      </c>
      <c r="F19" s="24" t="s">
        <v>145</v>
      </c>
      <c r="G19" s="25">
        <v>6.916</v>
      </c>
      <c r="H19" s="26">
        <v>1049.51</v>
      </c>
      <c r="I19" s="26">
        <f>ROUND(ROUND(H19,2)*ROUND(G19,3),2)</f>
        <v>7258.41</v>
      </c>
      <c r="O19">
        <f>(I19*21)/100</f>
        <v>1524.2660999999998</v>
      </c>
      <c r="P19" t="s">
        <v>23</v>
      </c>
    </row>
    <row r="20" spans="1:5" ht="51">
      <c r="A20" s="27" t="s">
        <v>50</v>
      </c>
      <c r="E20" s="28" t="s">
        <v>777</v>
      </c>
    </row>
    <row r="21" spans="1:5" ht="12.75">
      <c r="A21" s="29" t="s">
        <v>52</v>
      </c>
      <c r="E21" s="30" t="s">
        <v>778</v>
      </c>
    </row>
    <row r="22" spans="1:5" ht="63.75">
      <c r="A22" t="s">
        <v>54</v>
      </c>
      <c r="E22" s="28" t="s">
        <v>148</v>
      </c>
    </row>
    <row r="23" spans="1:16" ht="25.5">
      <c r="A23" s="18" t="s">
        <v>45</v>
      </c>
      <c r="B23" s="22" t="s">
        <v>33</v>
      </c>
      <c r="C23" s="22" t="s">
        <v>779</v>
      </c>
      <c r="D23" s="18" t="s">
        <v>74</v>
      </c>
      <c r="E23" s="23" t="s">
        <v>780</v>
      </c>
      <c r="F23" s="24" t="s">
        <v>145</v>
      </c>
      <c r="G23" s="25">
        <v>4.216</v>
      </c>
      <c r="H23" s="26">
        <v>699.67</v>
      </c>
      <c r="I23" s="26">
        <f>ROUND(ROUND(H23,2)*ROUND(G23,3),2)</f>
        <v>2949.81</v>
      </c>
      <c r="O23">
        <f>(I23*21)/100</f>
        <v>619.4601</v>
      </c>
      <c r="P23" t="s">
        <v>23</v>
      </c>
    </row>
    <row r="24" spans="1:5" ht="51">
      <c r="A24" s="27" t="s">
        <v>50</v>
      </c>
      <c r="E24" s="28" t="s">
        <v>781</v>
      </c>
    </row>
    <row r="25" spans="1:5" ht="12.75">
      <c r="A25" s="29" t="s">
        <v>52</v>
      </c>
      <c r="E25" s="30" t="s">
        <v>782</v>
      </c>
    </row>
    <row r="26" spans="1:5" ht="63.75">
      <c r="A26" t="s">
        <v>54</v>
      </c>
      <c r="E26" s="28" t="s">
        <v>148</v>
      </c>
    </row>
    <row r="27" spans="1:16" ht="25.5">
      <c r="A27" s="18" t="s">
        <v>45</v>
      </c>
      <c r="B27" s="22" t="s">
        <v>35</v>
      </c>
      <c r="C27" s="22" t="s">
        <v>163</v>
      </c>
      <c r="D27" s="18" t="s">
        <v>74</v>
      </c>
      <c r="E27" s="23" t="s">
        <v>164</v>
      </c>
      <c r="F27" s="24" t="s">
        <v>160</v>
      </c>
      <c r="G27" s="25">
        <v>18.925</v>
      </c>
      <c r="H27" s="26">
        <v>77.31</v>
      </c>
      <c r="I27" s="26">
        <f>ROUND(ROUND(H27,2)*ROUND(G27,3),2)</f>
        <v>1463.09</v>
      </c>
      <c r="O27">
        <f>(I27*21)/100</f>
        <v>307.2489</v>
      </c>
      <c r="P27" t="s">
        <v>23</v>
      </c>
    </row>
    <row r="28" spans="1:5" ht="51">
      <c r="A28" s="27" t="s">
        <v>50</v>
      </c>
      <c r="E28" s="28" t="s">
        <v>783</v>
      </c>
    </row>
    <row r="29" spans="1:5" ht="12.75">
      <c r="A29" s="29" t="s">
        <v>52</v>
      </c>
      <c r="E29" s="30" t="s">
        <v>784</v>
      </c>
    </row>
    <row r="30" spans="1:5" ht="63.75">
      <c r="A30" t="s">
        <v>54</v>
      </c>
      <c r="E30" s="28" t="s">
        <v>148</v>
      </c>
    </row>
    <row r="31" spans="1:16" ht="12.75">
      <c r="A31" s="18" t="s">
        <v>45</v>
      </c>
      <c r="B31" s="22" t="s">
        <v>37</v>
      </c>
      <c r="C31" s="22" t="s">
        <v>181</v>
      </c>
      <c r="D31" s="18" t="s">
        <v>74</v>
      </c>
      <c r="E31" s="23" t="s">
        <v>182</v>
      </c>
      <c r="F31" s="24" t="s">
        <v>145</v>
      </c>
      <c r="G31" s="25">
        <v>44.858</v>
      </c>
      <c r="H31" s="26">
        <v>209.9</v>
      </c>
      <c r="I31" s="26">
        <f>ROUND(ROUND(H31,2)*ROUND(G31,3),2)</f>
        <v>9415.69</v>
      </c>
      <c r="O31">
        <f>(I31*21)/100</f>
        <v>1977.2949</v>
      </c>
      <c r="P31" t="s">
        <v>23</v>
      </c>
    </row>
    <row r="32" spans="1:5" ht="63.75">
      <c r="A32" s="27" t="s">
        <v>50</v>
      </c>
      <c r="E32" s="28" t="s">
        <v>785</v>
      </c>
    </row>
    <row r="33" spans="1:5" ht="12.75">
      <c r="A33" s="29" t="s">
        <v>52</v>
      </c>
      <c r="E33" s="30" t="s">
        <v>786</v>
      </c>
    </row>
    <row r="34" spans="1:5" ht="38.25">
      <c r="A34" t="s">
        <v>54</v>
      </c>
      <c r="E34" s="28" t="s">
        <v>180</v>
      </c>
    </row>
    <row r="35" spans="1:16" ht="12.75">
      <c r="A35" s="18" t="s">
        <v>45</v>
      </c>
      <c r="B35" s="22" t="s">
        <v>69</v>
      </c>
      <c r="C35" s="22" t="s">
        <v>191</v>
      </c>
      <c r="D35" s="18" t="s">
        <v>74</v>
      </c>
      <c r="E35" s="23" t="s">
        <v>192</v>
      </c>
      <c r="F35" s="24" t="s">
        <v>145</v>
      </c>
      <c r="G35" s="25">
        <v>187.082</v>
      </c>
      <c r="H35" s="26">
        <v>154.61</v>
      </c>
      <c r="I35" s="26">
        <f>ROUND(ROUND(H35,2)*ROUND(G35,3),2)</f>
        <v>28924.75</v>
      </c>
      <c r="O35">
        <f>(I35*21)/100</f>
        <v>6074.1975</v>
      </c>
      <c r="P35" t="s">
        <v>23</v>
      </c>
    </row>
    <row r="36" spans="1:5" ht="51">
      <c r="A36" s="27" t="s">
        <v>50</v>
      </c>
      <c r="E36" s="28" t="s">
        <v>787</v>
      </c>
    </row>
    <row r="37" spans="1:5" ht="12.75">
      <c r="A37" s="29" t="s">
        <v>52</v>
      </c>
      <c r="E37" s="30" t="s">
        <v>788</v>
      </c>
    </row>
    <row r="38" spans="1:5" ht="318.75">
      <c r="A38" t="s">
        <v>54</v>
      </c>
      <c r="E38" s="28" t="s">
        <v>195</v>
      </c>
    </row>
    <row r="39" spans="1:16" ht="12.75">
      <c r="A39" s="18" t="s">
        <v>45</v>
      </c>
      <c r="B39" s="22" t="s">
        <v>71</v>
      </c>
      <c r="C39" s="22" t="s">
        <v>197</v>
      </c>
      <c r="D39" s="18" t="s">
        <v>74</v>
      </c>
      <c r="E39" s="23" t="s">
        <v>198</v>
      </c>
      <c r="F39" s="24" t="s">
        <v>145</v>
      </c>
      <c r="G39" s="25">
        <v>20.426</v>
      </c>
      <c r="H39" s="26">
        <v>241.57</v>
      </c>
      <c r="I39" s="26">
        <f>ROUND(ROUND(H39,2)*ROUND(G39,3),2)</f>
        <v>4934.31</v>
      </c>
      <c r="O39">
        <f>(I39*21)/100</f>
        <v>1036.2051000000001</v>
      </c>
      <c r="P39" t="s">
        <v>23</v>
      </c>
    </row>
    <row r="40" spans="1:5" ht="38.25">
      <c r="A40" s="27" t="s">
        <v>50</v>
      </c>
      <c r="E40" s="28" t="s">
        <v>199</v>
      </c>
    </row>
    <row r="41" spans="1:5" ht="12.75">
      <c r="A41" s="29" t="s">
        <v>52</v>
      </c>
      <c r="E41" s="30" t="s">
        <v>789</v>
      </c>
    </row>
    <row r="42" spans="1:5" ht="229.5">
      <c r="A42" t="s">
        <v>54</v>
      </c>
      <c r="E42" s="28" t="s">
        <v>201</v>
      </c>
    </row>
    <row r="43" spans="1:16" ht="12.75">
      <c r="A43" s="18" t="s">
        <v>45</v>
      </c>
      <c r="B43" s="22" t="s">
        <v>40</v>
      </c>
      <c r="C43" s="22" t="s">
        <v>203</v>
      </c>
      <c r="D43" s="18" t="s">
        <v>74</v>
      </c>
      <c r="E43" s="23" t="s">
        <v>204</v>
      </c>
      <c r="F43" s="24" t="s">
        <v>135</v>
      </c>
      <c r="G43" s="25">
        <v>7.092</v>
      </c>
      <c r="H43" s="26">
        <v>16.22</v>
      </c>
      <c r="I43" s="26">
        <f>ROUND(ROUND(H43,2)*ROUND(G43,3),2)</f>
        <v>115.03</v>
      </c>
      <c r="O43">
        <f>(I43*21)/100</f>
        <v>24.1563</v>
      </c>
      <c r="P43" t="s">
        <v>23</v>
      </c>
    </row>
    <row r="44" spans="1:5" ht="25.5">
      <c r="A44" s="27" t="s">
        <v>50</v>
      </c>
      <c r="E44" s="28" t="s">
        <v>790</v>
      </c>
    </row>
    <row r="45" spans="1:5" ht="12.75">
      <c r="A45" s="29" t="s">
        <v>52</v>
      </c>
      <c r="E45" s="30" t="s">
        <v>791</v>
      </c>
    </row>
    <row r="46" spans="1:5" ht="25.5">
      <c r="A46" t="s">
        <v>54</v>
      </c>
      <c r="E46" s="28" t="s">
        <v>207</v>
      </c>
    </row>
    <row r="47" spans="1:18" ht="12.75" customHeight="1">
      <c r="A47" s="5" t="s">
        <v>43</v>
      </c>
      <c r="B47" s="5"/>
      <c r="C47" s="31" t="s">
        <v>33</v>
      </c>
      <c r="D47" s="5"/>
      <c r="E47" s="20" t="s">
        <v>232</v>
      </c>
      <c r="F47" s="5"/>
      <c r="G47" s="5"/>
      <c r="H47" s="5"/>
      <c r="I47" s="32">
        <f>0+Q47</f>
        <v>44178.409999999996</v>
      </c>
      <c r="O47">
        <f>0+R47</f>
        <v>9277.4661</v>
      </c>
      <c r="Q47">
        <f>0+I48+I52+I56</f>
        <v>44178.409999999996</v>
      </c>
      <c r="R47">
        <f>0+O48+O52+O56</f>
        <v>9277.4661</v>
      </c>
    </row>
    <row r="48" spans="1:16" ht="12.75">
      <c r="A48" s="18" t="s">
        <v>45</v>
      </c>
      <c r="B48" s="22" t="s">
        <v>42</v>
      </c>
      <c r="C48" s="22" t="s">
        <v>234</v>
      </c>
      <c r="D48" s="18" t="s">
        <v>74</v>
      </c>
      <c r="E48" s="23" t="s">
        <v>235</v>
      </c>
      <c r="F48" s="24" t="s">
        <v>145</v>
      </c>
      <c r="G48" s="25">
        <v>1.064</v>
      </c>
      <c r="H48" s="26">
        <v>2328.09</v>
      </c>
      <c r="I48" s="26">
        <f>ROUND(ROUND(H48,2)*ROUND(G48,3),2)</f>
        <v>2477.09</v>
      </c>
      <c r="O48">
        <f>(I48*21)/100</f>
        <v>520.1889</v>
      </c>
      <c r="P48" t="s">
        <v>23</v>
      </c>
    </row>
    <row r="49" spans="1:5" ht="25.5">
      <c r="A49" s="27" t="s">
        <v>50</v>
      </c>
      <c r="E49" s="28" t="s">
        <v>792</v>
      </c>
    </row>
    <row r="50" spans="1:5" ht="12.75">
      <c r="A50" s="29" t="s">
        <v>52</v>
      </c>
      <c r="E50" s="30" t="s">
        <v>793</v>
      </c>
    </row>
    <row r="51" spans="1:5" ht="369.75">
      <c r="A51" t="s">
        <v>54</v>
      </c>
      <c r="E51" s="28" t="s">
        <v>238</v>
      </c>
    </row>
    <row r="52" spans="1:16" ht="12.75">
      <c r="A52" s="18" t="s">
        <v>45</v>
      </c>
      <c r="B52" s="22" t="s">
        <v>81</v>
      </c>
      <c r="C52" s="22" t="s">
        <v>240</v>
      </c>
      <c r="D52" s="18" t="s">
        <v>74</v>
      </c>
      <c r="E52" s="23" t="s">
        <v>241</v>
      </c>
      <c r="F52" s="24" t="s">
        <v>145</v>
      </c>
      <c r="G52" s="25">
        <v>12.665</v>
      </c>
      <c r="H52" s="26">
        <v>2328.09</v>
      </c>
      <c r="I52" s="26">
        <f>ROUND(ROUND(H52,2)*ROUND(G52,3),2)</f>
        <v>29485.26</v>
      </c>
      <c r="O52">
        <f>(I52*21)/100</f>
        <v>6191.9046</v>
      </c>
      <c r="P52" t="s">
        <v>23</v>
      </c>
    </row>
    <row r="53" spans="1:5" ht="76.5">
      <c r="A53" s="27" t="s">
        <v>50</v>
      </c>
      <c r="E53" s="28" t="s">
        <v>794</v>
      </c>
    </row>
    <row r="54" spans="1:5" ht="38.25">
      <c r="A54" s="29" t="s">
        <v>52</v>
      </c>
      <c r="E54" s="30" t="s">
        <v>795</v>
      </c>
    </row>
    <row r="55" spans="1:5" ht="369.75">
      <c r="A55" t="s">
        <v>54</v>
      </c>
      <c r="E55" s="28" t="s">
        <v>238</v>
      </c>
    </row>
    <row r="56" spans="1:16" ht="12.75">
      <c r="A56" s="18" t="s">
        <v>45</v>
      </c>
      <c r="B56" s="22" t="s">
        <v>85</v>
      </c>
      <c r="C56" s="22" t="s">
        <v>255</v>
      </c>
      <c r="D56" s="18" t="s">
        <v>74</v>
      </c>
      <c r="E56" s="23" t="s">
        <v>256</v>
      </c>
      <c r="F56" s="24" t="s">
        <v>135</v>
      </c>
      <c r="G56" s="25">
        <v>26.533</v>
      </c>
      <c r="H56" s="26">
        <v>460.41</v>
      </c>
      <c r="I56" s="26">
        <f>ROUND(ROUND(H56,2)*ROUND(G56,3),2)</f>
        <v>12216.06</v>
      </c>
      <c r="O56">
        <f>(I56*21)/100</f>
        <v>2565.3725999999997</v>
      </c>
      <c r="P56" t="s">
        <v>23</v>
      </c>
    </row>
    <row r="57" spans="1:5" ht="63.75">
      <c r="A57" s="27" t="s">
        <v>50</v>
      </c>
      <c r="E57" s="28" t="s">
        <v>796</v>
      </c>
    </row>
    <row r="58" spans="1:5" ht="38.25">
      <c r="A58" s="29" t="s">
        <v>52</v>
      </c>
      <c r="E58" s="30" t="s">
        <v>797</v>
      </c>
    </row>
    <row r="59" spans="1:5" ht="102">
      <c r="A59" t="s">
        <v>54</v>
      </c>
      <c r="E59" s="28" t="s">
        <v>259</v>
      </c>
    </row>
    <row r="60" spans="1:18" ht="12.75" customHeight="1">
      <c r="A60" s="5" t="s">
        <v>43</v>
      </c>
      <c r="B60" s="5"/>
      <c r="C60" s="31" t="s">
        <v>35</v>
      </c>
      <c r="D60" s="5"/>
      <c r="E60" s="20" t="s">
        <v>260</v>
      </c>
      <c r="F60" s="5"/>
      <c r="G60" s="5"/>
      <c r="H60" s="5"/>
      <c r="I60" s="32">
        <f>0+Q60</f>
        <v>383945.95</v>
      </c>
      <c r="O60">
        <f>0+R60</f>
        <v>80628.6495</v>
      </c>
      <c r="Q60">
        <f>0+I61+I65+I69</f>
        <v>383945.95</v>
      </c>
      <c r="R60">
        <f>0+O61+O65+O69</f>
        <v>80628.6495</v>
      </c>
    </row>
    <row r="61" spans="1:16" ht="12.75">
      <c r="A61" s="18" t="s">
        <v>45</v>
      </c>
      <c r="B61" s="22" t="s">
        <v>91</v>
      </c>
      <c r="C61" s="22" t="s">
        <v>268</v>
      </c>
      <c r="D61" s="18" t="s">
        <v>74</v>
      </c>
      <c r="E61" s="23" t="s">
        <v>269</v>
      </c>
      <c r="F61" s="24" t="s">
        <v>145</v>
      </c>
      <c r="G61" s="25">
        <v>119.219</v>
      </c>
      <c r="H61" s="26">
        <v>891.13</v>
      </c>
      <c r="I61" s="26">
        <f>ROUND(ROUND(H61,2)*ROUND(G61,3),2)</f>
        <v>106239.63</v>
      </c>
      <c r="O61">
        <f>(I61*21)/100</f>
        <v>22310.3223</v>
      </c>
      <c r="P61" t="s">
        <v>23</v>
      </c>
    </row>
    <row r="62" spans="1:5" ht="25.5">
      <c r="A62" s="27" t="s">
        <v>50</v>
      </c>
      <c r="E62" s="28" t="s">
        <v>798</v>
      </c>
    </row>
    <row r="63" spans="1:5" ht="12.75">
      <c r="A63" s="29" t="s">
        <v>52</v>
      </c>
      <c r="E63" s="30" t="s">
        <v>799</v>
      </c>
    </row>
    <row r="64" spans="1:5" ht="51">
      <c r="A64" t="s">
        <v>54</v>
      </c>
      <c r="E64" s="28" t="s">
        <v>266</v>
      </c>
    </row>
    <row r="65" spans="1:16" ht="12.75">
      <c r="A65" s="18" t="s">
        <v>45</v>
      </c>
      <c r="B65" s="22" t="s">
        <v>97</v>
      </c>
      <c r="C65" s="22" t="s">
        <v>283</v>
      </c>
      <c r="D65" s="18" t="s">
        <v>74</v>
      </c>
      <c r="E65" s="23" t="s">
        <v>800</v>
      </c>
      <c r="F65" s="24" t="s">
        <v>145</v>
      </c>
      <c r="G65" s="25">
        <v>3.191</v>
      </c>
      <c r="H65" s="26">
        <v>1030.55</v>
      </c>
      <c r="I65" s="26">
        <f>ROUND(ROUND(H65,2)*ROUND(G65,3),2)</f>
        <v>3288.49</v>
      </c>
      <c r="O65">
        <f>(I65*21)/100</f>
        <v>690.5828999999999</v>
      </c>
      <c r="P65" t="s">
        <v>23</v>
      </c>
    </row>
    <row r="66" spans="1:5" ht="25.5">
      <c r="A66" s="27" t="s">
        <v>50</v>
      </c>
      <c r="E66" s="28" t="s">
        <v>801</v>
      </c>
    </row>
    <row r="67" spans="1:5" ht="12.75">
      <c r="A67" s="29" t="s">
        <v>52</v>
      </c>
      <c r="E67" s="30" t="s">
        <v>802</v>
      </c>
    </row>
    <row r="68" spans="1:5" ht="51">
      <c r="A68" t="s">
        <v>54</v>
      </c>
      <c r="E68" s="28" t="s">
        <v>266</v>
      </c>
    </row>
    <row r="69" spans="1:16" ht="12.75">
      <c r="A69" s="18" t="s">
        <v>45</v>
      </c>
      <c r="B69" s="22" t="s">
        <v>102</v>
      </c>
      <c r="C69" s="22" t="s">
        <v>803</v>
      </c>
      <c r="D69" s="18" t="s">
        <v>74</v>
      </c>
      <c r="E69" s="23" t="s">
        <v>804</v>
      </c>
      <c r="F69" s="24" t="s">
        <v>135</v>
      </c>
      <c r="G69" s="25">
        <v>397.396</v>
      </c>
      <c r="H69" s="26">
        <v>690.54</v>
      </c>
      <c r="I69" s="26">
        <f>ROUND(ROUND(H69,2)*ROUND(G69,3),2)</f>
        <v>274417.83</v>
      </c>
      <c r="O69">
        <f>(I69*21)/100</f>
        <v>57627.744300000006</v>
      </c>
      <c r="P69" t="s">
        <v>23</v>
      </c>
    </row>
    <row r="70" spans="1:5" ht="51">
      <c r="A70" s="27" t="s">
        <v>50</v>
      </c>
      <c r="E70" s="28" t="s">
        <v>805</v>
      </c>
    </row>
    <row r="71" spans="1:5" ht="12.75">
      <c r="A71" s="29" t="s">
        <v>52</v>
      </c>
      <c r="E71" s="30" t="s">
        <v>806</v>
      </c>
    </row>
    <row r="72" spans="1:5" ht="165.75">
      <c r="A72" t="s">
        <v>54</v>
      </c>
      <c r="E72" s="28" t="s">
        <v>323</v>
      </c>
    </row>
    <row r="73" spans="1:18" ht="12.75" customHeight="1">
      <c r="A73" s="5" t="s">
        <v>43</v>
      </c>
      <c r="B73" s="5"/>
      <c r="C73" s="31" t="s">
        <v>71</v>
      </c>
      <c r="D73" s="5"/>
      <c r="E73" s="20" t="s">
        <v>333</v>
      </c>
      <c r="F73" s="5"/>
      <c r="G73" s="5"/>
      <c r="H73" s="5"/>
      <c r="I73" s="32">
        <f>0+Q73</f>
        <v>9076.95</v>
      </c>
      <c r="O73">
        <f>0+R73</f>
        <v>1906.1595000000002</v>
      </c>
      <c r="Q73">
        <f>0+I74+I78+I82</f>
        <v>9076.95</v>
      </c>
      <c r="R73">
        <f>0+O74+O78+O82</f>
        <v>1906.1595000000002</v>
      </c>
    </row>
    <row r="74" spans="1:16" ht="12.75">
      <c r="A74" s="18" t="s">
        <v>45</v>
      </c>
      <c r="B74" s="22" t="s">
        <v>190</v>
      </c>
      <c r="C74" s="22" t="s">
        <v>335</v>
      </c>
      <c r="D74" s="18" t="s">
        <v>74</v>
      </c>
      <c r="E74" s="23" t="s">
        <v>336</v>
      </c>
      <c r="F74" s="24" t="s">
        <v>160</v>
      </c>
      <c r="G74" s="25">
        <v>7.092</v>
      </c>
      <c r="H74" s="26">
        <v>428.54</v>
      </c>
      <c r="I74" s="26">
        <f>ROUND(ROUND(H74,2)*ROUND(G74,3),2)</f>
        <v>3039.21</v>
      </c>
      <c r="O74">
        <f>(I74*21)/100</f>
        <v>638.2341</v>
      </c>
      <c r="P74" t="s">
        <v>23</v>
      </c>
    </row>
    <row r="75" spans="1:5" ht="76.5">
      <c r="A75" s="27" t="s">
        <v>50</v>
      </c>
      <c r="E75" s="28" t="s">
        <v>807</v>
      </c>
    </row>
    <row r="76" spans="1:5" ht="12.75">
      <c r="A76" s="29" t="s">
        <v>52</v>
      </c>
      <c r="E76" s="30" t="s">
        <v>808</v>
      </c>
    </row>
    <row r="77" spans="1:5" ht="255">
      <c r="A77" t="s">
        <v>54</v>
      </c>
      <c r="E77" s="28" t="s">
        <v>339</v>
      </c>
    </row>
    <row r="78" spans="1:16" ht="12.75">
      <c r="A78" s="18" t="s">
        <v>45</v>
      </c>
      <c r="B78" s="22" t="s">
        <v>196</v>
      </c>
      <c r="C78" s="22" t="s">
        <v>347</v>
      </c>
      <c r="D78" s="18" t="s">
        <v>74</v>
      </c>
      <c r="E78" s="23" t="s">
        <v>348</v>
      </c>
      <c r="F78" s="24" t="s">
        <v>160</v>
      </c>
      <c r="G78" s="25">
        <v>5.52</v>
      </c>
      <c r="H78" s="26">
        <v>519</v>
      </c>
      <c r="I78" s="26">
        <f>ROUND(ROUND(H78,2)*ROUND(G78,3),2)</f>
        <v>2864.88</v>
      </c>
      <c r="O78">
        <f>(I78*21)/100</f>
        <v>601.6248</v>
      </c>
      <c r="P78" t="s">
        <v>23</v>
      </c>
    </row>
    <row r="79" spans="1:5" ht="38.25">
      <c r="A79" s="27" t="s">
        <v>50</v>
      </c>
      <c r="E79" s="28" t="s">
        <v>809</v>
      </c>
    </row>
    <row r="80" spans="1:5" ht="12.75">
      <c r="A80" s="29" t="s">
        <v>52</v>
      </c>
      <c r="E80" s="30" t="s">
        <v>810</v>
      </c>
    </row>
    <row r="81" spans="1:5" ht="242.25">
      <c r="A81" t="s">
        <v>54</v>
      </c>
      <c r="E81" s="28" t="s">
        <v>351</v>
      </c>
    </row>
    <row r="82" spans="1:16" ht="12.75">
      <c r="A82" s="18" t="s">
        <v>45</v>
      </c>
      <c r="B82" s="22" t="s">
        <v>202</v>
      </c>
      <c r="C82" s="22" t="s">
        <v>365</v>
      </c>
      <c r="D82" s="18" t="s">
        <v>74</v>
      </c>
      <c r="E82" s="23" t="s">
        <v>366</v>
      </c>
      <c r="F82" s="24" t="s">
        <v>49</v>
      </c>
      <c r="G82" s="25">
        <v>2</v>
      </c>
      <c r="H82" s="26">
        <v>1586.43</v>
      </c>
      <c r="I82" s="26">
        <f>ROUND(ROUND(H82,2)*ROUND(G82,3),2)</f>
        <v>3172.86</v>
      </c>
      <c r="O82">
        <f>(I82*21)/100</f>
        <v>666.3006</v>
      </c>
      <c r="P82" t="s">
        <v>23</v>
      </c>
    </row>
    <row r="83" spans="1:5" ht="25.5">
      <c r="A83" s="27" t="s">
        <v>50</v>
      </c>
      <c r="E83" s="28" t="s">
        <v>367</v>
      </c>
    </row>
    <row r="84" spans="1:5" ht="12.75">
      <c r="A84" s="29" t="s">
        <v>52</v>
      </c>
      <c r="E84" s="30" t="s">
        <v>95</v>
      </c>
    </row>
    <row r="85" spans="1:5" ht="38.25">
      <c r="A85" t="s">
        <v>54</v>
      </c>
      <c r="E85" s="28" t="s">
        <v>369</v>
      </c>
    </row>
    <row r="86" spans="1:18" ht="12.75" customHeight="1">
      <c r="A86" s="5" t="s">
        <v>43</v>
      </c>
      <c r="B86" s="5"/>
      <c r="C86" s="31" t="s">
        <v>40</v>
      </c>
      <c r="D86" s="5"/>
      <c r="E86" s="20" t="s">
        <v>90</v>
      </c>
      <c r="F86" s="5"/>
      <c r="G86" s="5"/>
      <c r="H86" s="5"/>
      <c r="I86" s="32">
        <f>0+Q86</f>
        <v>133197.57</v>
      </c>
      <c r="O86">
        <f>0+R86</f>
        <v>27971.4897</v>
      </c>
      <c r="Q86">
        <f>0+I87+I91+I95</f>
        <v>133197.57</v>
      </c>
      <c r="R86">
        <f>0+O87+O91+O95</f>
        <v>27971.4897</v>
      </c>
    </row>
    <row r="87" spans="1:16" ht="12.75">
      <c r="A87" s="18" t="s">
        <v>45</v>
      </c>
      <c r="B87" s="22" t="s">
        <v>208</v>
      </c>
      <c r="C87" s="22" t="s">
        <v>811</v>
      </c>
      <c r="D87" s="18" t="s">
        <v>74</v>
      </c>
      <c r="E87" s="23" t="s">
        <v>812</v>
      </c>
      <c r="F87" s="24" t="s">
        <v>160</v>
      </c>
      <c r="G87" s="25">
        <v>217.387</v>
      </c>
      <c r="H87" s="26">
        <v>382.59</v>
      </c>
      <c r="I87" s="26">
        <f>ROUND(ROUND(H87,2)*ROUND(G87,3),2)</f>
        <v>83170.09</v>
      </c>
      <c r="O87">
        <f>(I87*21)/100</f>
        <v>17465.7189</v>
      </c>
      <c r="P87" t="s">
        <v>23</v>
      </c>
    </row>
    <row r="88" spans="1:5" ht="25.5">
      <c r="A88" s="27" t="s">
        <v>50</v>
      </c>
      <c r="E88" s="28" t="s">
        <v>813</v>
      </c>
    </row>
    <row r="89" spans="1:5" ht="12.75">
      <c r="A89" s="29" t="s">
        <v>52</v>
      </c>
      <c r="E89" s="30" t="s">
        <v>814</v>
      </c>
    </row>
    <row r="90" spans="1:5" ht="51">
      <c r="A90" t="s">
        <v>54</v>
      </c>
      <c r="E90" s="28" t="s">
        <v>402</v>
      </c>
    </row>
    <row r="91" spans="1:16" ht="25.5">
      <c r="A91" s="18" t="s">
        <v>45</v>
      </c>
      <c r="B91" s="22" t="s">
        <v>214</v>
      </c>
      <c r="C91" s="22" t="s">
        <v>815</v>
      </c>
      <c r="D91" s="18" t="s">
        <v>74</v>
      </c>
      <c r="E91" s="23" t="s">
        <v>816</v>
      </c>
      <c r="F91" s="24" t="s">
        <v>160</v>
      </c>
      <c r="G91" s="25">
        <v>14.17</v>
      </c>
      <c r="H91" s="26">
        <v>3437.05</v>
      </c>
      <c r="I91" s="26">
        <f>ROUND(ROUND(H91,2)*ROUND(G91,3),2)</f>
        <v>48703</v>
      </c>
      <c r="O91">
        <f>(I91*21)/100</f>
        <v>10227.63</v>
      </c>
      <c r="P91" t="s">
        <v>23</v>
      </c>
    </row>
    <row r="92" spans="1:5" ht="76.5">
      <c r="A92" s="27" t="s">
        <v>50</v>
      </c>
      <c r="E92" s="28" t="s">
        <v>817</v>
      </c>
    </row>
    <row r="93" spans="1:5" ht="12.75">
      <c r="A93" s="29" t="s">
        <v>52</v>
      </c>
      <c r="E93" s="30" t="s">
        <v>818</v>
      </c>
    </row>
    <row r="94" spans="1:5" ht="76.5">
      <c r="A94" t="s">
        <v>54</v>
      </c>
      <c r="E94" s="28" t="s">
        <v>819</v>
      </c>
    </row>
    <row r="95" spans="1:16" ht="12.75">
      <c r="A95" s="18" t="s">
        <v>45</v>
      </c>
      <c r="B95" s="22" t="s">
        <v>221</v>
      </c>
      <c r="C95" s="22" t="s">
        <v>427</v>
      </c>
      <c r="D95" s="18" t="s">
        <v>74</v>
      </c>
      <c r="E95" s="23" t="s">
        <v>428</v>
      </c>
      <c r="F95" s="24" t="s">
        <v>145</v>
      </c>
      <c r="G95" s="25">
        <v>1.893</v>
      </c>
      <c r="H95" s="26">
        <v>699.67</v>
      </c>
      <c r="I95" s="26">
        <f>ROUND(ROUND(H95,2)*ROUND(G95,3),2)</f>
        <v>1324.48</v>
      </c>
      <c r="O95">
        <f>(I95*21)/100</f>
        <v>278.1408</v>
      </c>
      <c r="P95" t="s">
        <v>23</v>
      </c>
    </row>
    <row r="96" spans="1:5" ht="51">
      <c r="A96" s="27" t="s">
        <v>50</v>
      </c>
      <c r="E96" s="28" t="s">
        <v>820</v>
      </c>
    </row>
    <row r="97" spans="1:5" ht="12.75">
      <c r="A97" s="29" t="s">
        <v>52</v>
      </c>
      <c r="E97" s="30" t="s">
        <v>821</v>
      </c>
    </row>
    <row r="98" spans="1:5" ht="114.75">
      <c r="A98" t="s">
        <v>54</v>
      </c>
      <c r="E98" s="28" t="s">
        <v>425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zoomScalePageLayoutView="0" workbookViewId="0" topLeftCell="A1">
      <pane ySplit="8" topLeftCell="A33" activePane="bottomLeft" state="frozen"/>
      <selection pane="topLeft" activeCell="A1" sqref="A1"/>
      <selection pane="bottomLeft" activeCell="F36" sqref="F3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0+O9+O22+O51+O56+O69+O102+O111</f>
        <v>252901.2024</v>
      </c>
      <c r="P2" t="s">
        <v>22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822</v>
      </c>
      <c r="I3" s="33">
        <f>0+I9+I22+I51+I56+I69+I102+I111</f>
        <v>1204291.44</v>
      </c>
      <c r="O3" t="s">
        <v>19</v>
      </c>
      <c r="P3" t="s">
        <v>23</v>
      </c>
    </row>
    <row r="4" spans="1:16" ht="15" customHeight="1">
      <c r="A4" t="s">
        <v>17</v>
      </c>
      <c r="B4" s="10" t="s">
        <v>116</v>
      </c>
      <c r="C4" s="37" t="s">
        <v>768</v>
      </c>
      <c r="D4" s="34"/>
      <c r="E4" s="11" t="s">
        <v>769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119</v>
      </c>
      <c r="B5" s="13" t="s">
        <v>18</v>
      </c>
      <c r="C5" s="38" t="s">
        <v>822</v>
      </c>
      <c r="D5" s="39"/>
      <c r="E5" s="14" t="s">
        <v>823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0" t="s">
        <v>26</v>
      </c>
      <c r="B6" s="40" t="s">
        <v>28</v>
      </c>
      <c r="C6" s="40" t="s">
        <v>30</v>
      </c>
      <c r="D6" s="40" t="s">
        <v>31</v>
      </c>
      <c r="E6" s="40" t="s">
        <v>32</v>
      </c>
      <c r="F6" s="40" t="s">
        <v>34</v>
      </c>
      <c r="G6" s="40" t="s">
        <v>36</v>
      </c>
      <c r="H6" s="40" t="s">
        <v>38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27</v>
      </c>
      <c r="D9" s="15"/>
      <c r="E9" s="20" t="s">
        <v>44</v>
      </c>
      <c r="F9" s="15"/>
      <c r="G9" s="15"/>
      <c r="H9" s="15"/>
      <c r="I9" s="21">
        <f>0+Q9</f>
        <v>33311.34</v>
      </c>
      <c r="O9">
        <f>0+R9</f>
        <v>6995.381399999999</v>
      </c>
      <c r="Q9">
        <f>0+I10+I14+I18</f>
        <v>33311.34</v>
      </c>
      <c r="R9">
        <f>0+O10+O14+O18</f>
        <v>6995.381399999999</v>
      </c>
    </row>
    <row r="10" spans="1:16" ht="12.75">
      <c r="A10" s="18" t="s">
        <v>45</v>
      </c>
      <c r="B10" s="22" t="s">
        <v>29</v>
      </c>
      <c r="C10" s="22" t="s">
        <v>122</v>
      </c>
      <c r="D10" s="18" t="s">
        <v>47</v>
      </c>
      <c r="E10" s="23" t="s">
        <v>123</v>
      </c>
      <c r="F10" s="24" t="s">
        <v>124</v>
      </c>
      <c r="G10" s="25">
        <v>9.437</v>
      </c>
      <c r="H10" s="26">
        <v>110.58</v>
      </c>
      <c r="I10" s="26">
        <f>ROUND(ROUND(H10,2)*ROUND(G10,3),2)</f>
        <v>1043.54</v>
      </c>
      <c r="O10">
        <f>(I10*21)/100</f>
        <v>219.1434</v>
      </c>
      <c r="P10" t="s">
        <v>23</v>
      </c>
    </row>
    <row r="11" spans="1:5" ht="25.5">
      <c r="A11" s="27" t="s">
        <v>50</v>
      </c>
      <c r="E11" s="28" t="s">
        <v>824</v>
      </c>
    </row>
    <row r="12" spans="1:5" ht="12.75">
      <c r="A12" s="29" t="s">
        <v>52</v>
      </c>
      <c r="E12" s="30" t="s">
        <v>825</v>
      </c>
    </row>
    <row r="13" spans="1:5" ht="25.5">
      <c r="A13" t="s">
        <v>54</v>
      </c>
      <c r="E13" s="28" t="s">
        <v>127</v>
      </c>
    </row>
    <row r="14" spans="1:16" ht="12.75">
      <c r="A14" s="18" t="s">
        <v>45</v>
      </c>
      <c r="B14" s="22" t="s">
        <v>23</v>
      </c>
      <c r="C14" s="22" t="s">
        <v>122</v>
      </c>
      <c r="D14" s="18" t="s">
        <v>56</v>
      </c>
      <c r="E14" s="23" t="s">
        <v>123</v>
      </c>
      <c r="F14" s="24" t="s">
        <v>124</v>
      </c>
      <c r="G14" s="25">
        <v>51.526</v>
      </c>
      <c r="H14" s="26">
        <v>110.58</v>
      </c>
      <c r="I14" s="26">
        <f>ROUND(ROUND(H14,2)*ROUND(G14,3),2)</f>
        <v>5697.75</v>
      </c>
      <c r="O14">
        <f>(I14*21)/100</f>
        <v>1196.5275</v>
      </c>
      <c r="P14" t="s">
        <v>23</v>
      </c>
    </row>
    <row r="15" spans="1:5" ht="25.5">
      <c r="A15" s="27" t="s">
        <v>50</v>
      </c>
      <c r="E15" s="28" t="s">
        <v>826</v>
      </c>
    </row>
    <row r="16" spans="1:5" ht="12.75">
      <c r="A16" s="29" t="s">
        <v>52</v>
      </c>
      <c r="E16" s="30" t="s">
        <v>827</v>
      </c>
    </row>
    <row r="17" spans="1:5" ht="25.5">
      <c r="A17" t="s">
        <v>54</v>
      </c>
      <c r="E17" s="28" t="s">
        <v>127</v>
      </c>
    </row>
    <row r="18" spans="1:16" ht="12.75">
      <c r="A18" s="18" t="s">
        <v>45</v>
      </c>
      <c r="B18" s="22" t="s">
        <v>22</v>
      </c>
      <c r="C18" s="22" t="s">
        <v>122</v>
      </c>
      <c r="D18" s="18" t="s">
        <v>59</v>
      </c>
      <c r="E18" s="23" t="s">
        <v>123</v>
      </c>
      <c r="F18" s="24" t="s">
        <v>124</v>
      </c>
      <c r="G18" s="25">
        <v>480.558</v>
      </c>
      <c r="H18" s="26">
        <v>55.29</v>
      </c>
      <c r="I18" s="26">
        <f>ROUND(ROUND(H18,2)*ROUND(G18,3),2)</f>
        <v>26570.05</v>
      </c>
      <c r="O18">
        <f>(I18*21)/100</f>
        <v>5579.710499999999</v>
      </c>
      <c r="P18" t="s">
        <v>23</v>
      </c>
    </row>
    <row r="19" spans="1:5" ht="25.5">
      <c r="A19" s="27" t="s">
        <v>50</v>
      </c>
      <c r="E19" s="28" t="s">
        <v>440</v>
      </c>
    </row>
    <row r="20" spans="1:5" ht="12.75">
      <c r="A20" s="29" t="s">
        <v>52</v>
      </c>
      <c r="E20" s="30" t="s">
        <v>828</v>
      </c>
    </row>
    <row r="21" spans="1:5" ht="25.5">
      <c r="A21" t="s">
        <v>54</v>
      </c>
      <c r="E21" s="28" t="s">
        <v>127</v>
      </c>
    </row>
    <row r="22" spans="1:18" ht="12.75" customHeight="1">
      <c r="A22" s="5" t="s">
        <v>43</v>
      </c>
      <c r="B22" s="5"/>
      <c r="C22" s="31" t="s">
        <v>29</v>
      </c>
      <c r="D22" s="5"/>
      <c r="E22" s="20" t="s">
        <v>132</v>
      </c>
      <c r="F22" s="5"/>
      <c r="G22" s="5"/>
      <c r="H22" s="5"/>
      <c r="I22" s="32">
        <f>0+Q22</f>
        <v>84495.23000000001</v>
      </c>
      <c r="O22">
        <f>0+R22</f>
        <v>17743.9983</v>
      </c>
      <c r="Q22">
        <f>0+I23+I27+I31+I35+I39+I43+I47</f>
        <v>84495.23000000001</v>
      </c>
      <c r="R22">
        <f>0+O23+O27+O31+O35+O39+O43+O47</f>
        <v>17743.9983</v>
      </c>
    </row>
    <row r="23" spans="1:16" ht="25.5">
      <c r="A23" s="18" t="s">
        <v>45</v>
      </c>
      <c r="B23" s="22" t="s">
        <v>33</v>
      </c>
      <c r="C23" s="22" t="s">
        <v>829</v>
      </c>
      <c r="D23" s="18" t="s">
        <v>74</v>
      </c>
      <c r="E23" s="23" t="s">
        <v>830</v>
      </c>
      <c r="F23" s="24" t="s">
        <v>145</v>
      </c>
      <c r="G23" s="25">
        <v>6</v>
      </c>
      <c r="H23" s="26">
        <v>1158.39</v>
      </c>
      <c r="I23" s="26">
        <f>ROUND(ROUND(H23,2)*ROUND(G23,3),2)</f>
        <v>6950.34</v>
      </c>
      <c r="O23">
        <f>(I23*21)/100</f>
        <v>1459.5714</v>
      </c>
      <c r="P23" t="s">
        <v>23</v>
      </c>
    </row>
    <row r="24" spans="1:5" ht="25.5">
      <c r="A24" s="27" t="s">
        <v>50</v>
      </c>
      <c r="E24" s="28" t="s">
        <v>831</v>
      </c>
    </row>
    <row r="25" spans="1:5" ht="12.75">
      <c r="A25" s="29" t="s">
        <v>52</v>
      </c>
      <c r="E25" s="30" t="s">
        <v>832</v>
      </c>
    </row>
    <row r="26" spans="1:5" ht="63.75">
      <c r="A26" t="s">
        <v>54</v>
      </c>
      <c r="E26" s="28" t="s">
        <v>148</v>
      </c>
    </row>
    <row r="27" spans="1:16" ht="25.5">
      <c r="A27" s="18" t="s">
        <v>45</v>
      </c>
      <c r="B27" s="22" t="s">
        <v>35</v>
      </c>
      <c r="C27" s="22" t="s">
        <v>163</v>
      </c>
      <c r="D27" s="18" t="s">
        <v>74</v>
      </c>
      <c r="E27" s="23" t="s">
        <v>164</v>
      </c>
      <c r="F27" s="24" t="s">
        <v>160</v>
      </c>
      <c r="G27" s="25">
        <v>124.958</v>
      </c>
      <c r="H27" s="26">
        <v>77.31</v>
      </c>
      <c r="I27" s="26">
        <f>ROUND(ROUND(H27,2)*ROUND(G27,3),2)</f>
        <v>9660.5</v>
      </c>
      <c r="O27">
        <f>(I27*21)/100</f>
        <v>2028.705</v>
      </c>
      <c r="P27" t="s">
        <v>23</v>
      </c>
    </row>
    <row r="28" spans="1:5" ht="51">
      <c r="A28" s="27" t="s">
        <v>50</v>
      </c>
      <c r="E28" s="28" t="s">
        <v>833</v>
      </c>
    </row>
    <row r="29" spans="1:5" ht="12.75">
      <c r="A29" s="29" t="s">
        <v>52</v>
      </c>
      <c r="E29" s="30" t="s">
        <v>834</v>
      </c>
    </row>
    <row r="30" spans="1:5" ht="63.75">
      <c r="A30" t="s">
        <v>54</v>
      </c>
      <c r="E30" s="28" t="s">
        <v>148</v>
      </c>
    </row>
    <row r="31" spans="1:16" ht="12.75">
      <c r="A31" s="18" t="s">
        <v>45</v>
      </c>
      <c r="B31" s="22" t="s">
        <v>37</v>
      </c>
      <c r="C31" s="22" t="s">
        <v>167</v>
      </c>
      <c r="D31" s="18" t="s">
        <v>74</v>
      </c>
      <c r="E31" s="23" t="s">
        <v>168</v>
      </c>
      <c r="F31" s="24" t="s">
        <v>145</v>
      </c>
      <c r="G31" s="25">
        <v>3.932</v>
      </c>
      <c r="H31" s="26">
        <v>1417.12</v>
      </c>
      <c r="I31" s="26">
        <f>ROUND(ROUND(H31,2)*ROUND(G31,3),2)</f>
        <v>5572.12</v>
      </c>
      <c r="O31">
        <f>(I31*21)/100</f>
        <v>1170.1452</v>
      </c>
      <c r="P31" t="s">
        <v>23</v>
      </c>
    </row>
    <row r="32" spans="1:5" ht="51">
      <c r="A32" s="27" t="s">
        <v>50</v>
      </c>
      <c r="E32" s="28" t="s">
        <v>835</v>
      </c>
    </row>
    <row r="33" spans="1:5" ht="12.75">
      <c r="A33" s="29" t="s">
        <v>52</v>
      </c>
      <c r="E33" s="30" t="s">
        <v>836</v>
      </c>
    </row>
    <row r="34" spans="1:5" ht="63.75">
      <c r="A34" t="s">
        <v>54</v>
      </c>
      <c r="E34" s="28" t="s">
        <v>148</v>
      </c>
    </row>
    <row r="35" spans="1:16" ht="12.75">
      <c r="A35" s="18" t="s">
        <v>45</v>
      </c>
      <c r="B35" s="22" t="s">
        <v>69</v>
      </c>
      <c r="C35" s="22" t="s">
        <v>181</v>
      </c>
      <c r="D35" s="18" t="s">
        <v>74</v>
      </c>
      <c r="E35" s="23" t="s">
        <v>182</v>
      </c>
      <c r="F35" s="24" t="s">
        <v>145</v>
      </c>
      <c r="G35" s="25">
        <v>44.083</v>
      </c>
      <c r="H35" s="26">
        <v>209.9</v>
      </c>
      <c r="I35" s="26">
        <f>ROUND(ROUND(H35,2)*ROUND(G35,3),2)</f>
        <v>9253.02</v>
      </c>
      <c r="O35">
        <f>(I35*21)/100</f>
        <v>1943.1342000000002</v>
      </c>
      <c r="P35" t="s">
        <v>23</v>
      </c>
    </row>
    <row r="36" spans="1:5" ht="63.75">
      <c r="A36" s="27" t="s">
        <v>50</v>
      </c>
      <c r="E36" s="28" t="s">
        <v>837</v>
      </c>
    </row>
    <row r="37" spans="1:5" ht="12.75">
      <c r="A37" s="29" t="s">
        <v>52</v>
      </c>
      <c r="E37" s="30" t="s">
        <v>838</v>
      </c>
    </row>
    <row r="38" spans="1:5" ht="38.25">
      <c r="A38" t="s">
        <v>54</v>
      </c>
      <c r="E38" s="28" t="s">
        <v>180</v>
      </c>
    </row>
    <row r="39" spans="1:16" ht="12.75">
      <c r="A39" s="18" t="s">
        <v>45</v>
      </c>
      <c r="B39" s="22" t="s">
        <v>71</v>
      </c>
      <c r="C39" s="22" t="s">
        <v>191</v>
      </c>
      <c r="D39" s="18" t="s">
        <v>74</v>
      </c>
      <c r="E39" s="23" t="s">
        <v>192</v>
      </c>
      <c r="F39" s="24" t="s">
        <v>145</v>
      </c>
      <c r="G39" s="25">
        <v>252.925</v>
      </c>
      <c r="H39" s="26">
        <v>154.61</v>
      </c>
      <c r="I39" s="26">
        <f>ROUND(ROUND(H39,2)*ROUND(G39,3),2)</f>
        <v>39104.73</v>
      </c>
      <c r="O39">
        <f>(I39*21)/100</f>
        <v>8211.9933</v>
      </c>
      <c r="P39" t="s">
        <v>23</v>
      </c>
    </row>
    <row r="40" spans="1:5" ht="51">
      <c r="A40" s="27" t="s">
        <v>50</v>
      </c>
      <c r="E40" s="28" t="s">
        <v>839</v>
      </c>
    </row>
    <row r="41" spans="1:5" ht="12.75">
      <c r="A41" s="29" t="s">
        <v>52</v>
      </c>
      <c r="E41" s="30" t="s">
        <v>840</v>
      </c>
    </row>
    <row r="42" spans="1:5" ht="318.75">
      <c r="A42" t="s">
        <v>54</v>
      </c>
      <c r="E42" s="28" t="s">
        <v>195</v>
      </c>
    </row>
    <row r="43" spans="1:16" ht="12.75">
      <c r="A43" s="18" t="s">
        <v>45</v>
      </c>
      <c r="B43" s="22" t="s">
        <v>40</v>
      </c>
      <c r="C43" s="22" t="s">
        <v>197</v>
      </c>
      <c r="D43" s="18" t="s">
        <v>74</v>
      </c>
      <c r="E43" s="23" t="s">
        <v>198</v>
      </c>
      <c r="F43" s="24" t="s">
        <v>145</v>
      </c>
      <c r="G43" s="25">
        <v>10.989</v>
      </c>
      <c r="H43" s="26">
        <v>241.57</v>
      </c>
      <c r="I43" s="26">
        <f>ROUND(ROUND(H43,2)*ROUND(G43,3),2)</f>
        <v>2654.61</v>
      </c>
      <c r="O43">
        <f>(I43*21)/100</f>
        <v>557.4681</v>
      </c>
      <c r="P43" t="s">
        <v>23</v>
      </c>
    </row>
    <row r="44" spans="1:5" ht="38.25">
      <c r="A44" s="27" t="s">
        <v>50</v>
      </c>
      <c r="E44" s="28" t="s">
        <v>199</v>
      </c>
    </row>
    <row r="45" spans="1:5" ht="12.75">
      <c r="A45" s="29" t="s">
        <v>52</v>
      </c>
      <c r="E45" s="30" t="s">
        <v>841</v>
      </c>
    </row>
    <row r="46" spans="1:5" ht="229.5">
      <c r="A46" t="s">
        <v>54</v>
      </c>
      <c r="E46" s="28" t="s">
        <v>201</v>
      </c>
    </row>
    <row r="47" spans="1:16" ht="12.75">
      <c r="A47" s="18" t="s">
        <v>45</v>
      </c>
      <c r="B47" s="22" t="s">
        <v>42</v>
      </c>
      <c r="C47" s="22" t="s">
        <v>203</v>
      </c>
      <c r="D47" s="18" t="s">
        <v>74</v>
      </c>
      <c r="E47" s="23" t="s">
        <v>204</v>
      </c>
      <c r="F47" s="24" t="s">
        <v>135</v>
      </c>
      <c r="G47" s="25">
        <v>696.665</v>
      </c>
      <c r="H47" s="26">
        <v>16.22</v>
      </c>
      <c r="I47" s="26">
        <f>ROUND(ROUND(H47,2)*ROUND(G47,3),2)</f>
        <v>11299.91</v>
      </c>
      <c r="O47">
        <f>(I47*21)/100</f>
        <v>2372.9811</v>
      </c>
      <c r="P47" t="s">
        <v>23</v>
      </c>
    </row>
    <row r="48" spans="1:5" ht="140.25">
      <c r="A48" s="27" t="s">
        <v>50</v>
      </c>
      <c r="E48" s="28" t="s">
        <v>842</v>
      </c>
    </row>
    <row r="49" spans="1:5" ht="76.5">
      <c r="A49" s="29" t="s">
        <v>52</v>
      </c>
      <c r="E49" s="30" t="s">
        <v>843</v>
      </c>
    </row>
    <row r="50" spans="1:5" ht="25.5">
      <c r="A50" t="s">
        <v>54</v>
      </c>
      <c r="E50" s="28" t="s">
        <v>207</v>
      </c>
    </row>
    <row r="51" spans="1:18" ht="12.75" customHeight="1">
      <c r="A51" s="5" t="s">
        <v>43</v>
      </c>
      <c r="B51" s="5"/>
      <c r="C51" s="31" t="s">
        <v>23</v>
      </c>
      <c r="D51" s="5"/>
      <c r="E51" s="20" t="s">
        <v>220</v>
      </c>
      <c r="F51" s="5"/>
      <c r="G51" s="5"/>
      <c r="H51" s="5"/>
      <c r="I51" s="32">
        <f>0+Q51</f>
        <v>79494.01</v>
      </c>
      <c r="O51">
        <f>0+R51</f>
        <v>16693.7421</v>
      </c>
      <c r="Q51">
        <f>0+I52</f>
        <v>79494.01</v>
      </c>
      <c r="R51">
        <f>0+O52</f>
        <v>16693.7421</v>
      </c>
    </row>
    <row r="52" spans="1:16" ht="12.75">
      <c r="A52" s="18" t="s">
        <v>45</v>
      </c>
      <c r="B52" s="22" t="s">
        <v>81</v>
      </c>
      <c r="C52" s="22" t="s">
        <v>228</v>
      </c>
      <c r="D52" s="18" t="s">
        <v>74</v>
      </c>
      <c r="E52" s="23" t="s">
        <v>229</v>
      </c>
      <c r="F52" s="24" t="s">
        <v>145</v>
      </c>
      <c r="G52" s="25">
        <v>98.222</v>
      </c>
      <c r="H52" s="26">
        <v>809.33</v>
      </c>
      <c r="I52" s="26">
        <f>ROUND(ROUND(H52,2)*ROUND(G52,3),2)</f>
        <v>79494.01</v>
      </c>
      <c r="O52">
        <f>(I52*21)/100</f>
        <v>16693.7421</v>
      </c>
      <c r="P52" t="s">
        <v>23</v>
      </c>
    </row>
    <row r="53" spans="1:5" ht="38.25">
      <c r="A53" s="27" t="s">
        <v>50</v>
      </c>
      <c r="E53" s="28" t="s">
        <v>844</v>
      </c>
    </row>
    <row r="54" spans="1:5" ht="12.75">
      <c r="A54" s="29" t="s">
        <v>52</v>
      </c>
      <c r="E54" s="30" t="s">
        <v>845</v>
      </c>
    </row>
    <row r="55" spans="1:5" ht="38.25">
      <c r="A55" t="s">
        <v>54</v>
      </c>
      <c r="E55" s="28" t="s">
        <v>231</v>
      </c>
    </row>
    <row r="56" spans="1:18" ht="12.75" customHeight="1">
      <c r="A56" s="5" t="s">
        <v>43</v>
      </c>
      <c r="B56" s="5"/>
      <c r="C56" s="31" t="s">
        <v>33</v>
      </c>
      <c r="D56" s="5"/>
      <c r="E56" s="20" t="s">
        <v>232</v>
      </c>
      <c r="F56" s="5"/>
      <c r="G56" s="5"/>
      <c r="H56" s="5"/>
      <c r="I56" s="32">
        <f>0+Q56</f>
        <v>85435.12</v>
      </c>
      <c r="O56">
        <f>0+R56</f>
        <v>17941.3752</v>
      </c>
      <c r="Q56">
        <f>0+I57+I61+I65</f>
        <v>85435.12</v>
      </c>
      <c r="R56">
        <f>0+O57+O61+O65</f>
        <v>17941.3752</v>
      </c>
    </row>
    <row r="57" spans="1:16" ht="12.75">
      <c r="A57" s="18" t="s">
        <v>45</v>
      </c>
      <c r="B57" s="22" t="s">
        <v>85</v>
      </c>
      <c r="C57" s="22" t="s">
        <v>234</v>
      </c>
      <c r="D57" s="18" t="s">
        <v>74</v>
      </c>
      <c r="E57" s="23" t="s">
        <v>235</v>
      </c>
      <c r="F57" s="24" t="s">
        <v>145</v>
      </c>
      <c r="G57" s="25">
        <v>0.707</v>
      </c>
      <c r="H57" s="26">
        <v>2328.09</v>
      </c>
      <c r="I57" s="26">
        <f>ROUND(ROUND(H57,2)*ROUND(G57,3),2)</f>
        <v>1645.96</v>
      </c>
      <c r="O57">
        <f>(I57*21)/100</f>
        <v>345.65160000000003</v>
      </c>
      <c r="P57" t="s">
        <v>23</v>
      </c>
    </row>
    <row r="58" spans="1:5" ht="25.5">
      <c r="A58" s="27" t="s">
        <v>50</v>
      </c>
      <c r="E58" s="28" t="s">
        <v>792</v>
      </c>
    </row>
    <row r="59" spans="1:5" ht="12.75">
      <c r="A59" s="29" t="s">
        <v>52</v>
      </c>
      <c r="E59" s="30" t="s">
        <v>846</v>
      </c>
    </row>
    <row r="60" spans="1:5" ht="369.75">
      <c r="A60" t="s">
        <v>54</v>
      </c>
      <c r="E60" s="28" t="s">
        <v>238</v>
      </c>
    </row>
    <row r="61" spans="1:16" ht="12.75">
      <c r="A61" s="18" t="s">
        <v>45</v>
      </c>
      <c r="B61" s="22" t="s">
        <v>91</v>
      </c>
      <c r="C61" s="22" t="s">
        <v>240</v>
      </c>
      <c r="D61" s="18" t="s">
        <v>74</v>
      </c>
      <c r="E61" s="23" t="s">
        <v>241</v>
      </c>
      <c r="F61" s="24" t="s">
        <v>145</v>
      </c>
      <c r="G61" s="25">
        <v>22.457</v>
      </c>
      <c r="H61" s="26">
        <v>2328.09</v>
      </c>
      <c r="I61" s="26">
        <f>ROUND(ROUND(H61,2)*ROUND(G61,3),2)</f>
        <v>52281.92</v>
      </c>
      <c r="O61">
        <f>(I61*21)/100</f>
        <v>10979.2032</v>
      </c>
      <c r="P61" t="s">
        <v>23</v>
      </c>
    </row>
    <row r="62" spans="1:5" ht="153">
      <c r="A62" s="27" t="s">
        <v>50</v>
      </c>
      <c r="E62" s="28" t="s">
        <v>847</v>
      </c>
    </row>
    <row r="63" spans="1:5" ht="63.75">
      <c r="A63" s="29" t="s">
        <v>52</v>
      </c>
      <c r="E63" s="30" t="s">
        <v>848</v>
      </c>
    </row>
    <row r="64" spans="1:5" ht="369.75">
      <c r="A64" t="s">
        <v>54</v>
      </c>
      <c r="E64" s="28" t="s">
        <v>238</v>
      </c>
    </row>
    <row r="65" spans="1:16" ht="12.75">
      <c r="A65" s="18" t="s">
        <v>45</v>
      </c>
      <c r="B65" s="22" t="s">
        <v>97</v>
      </c>
      <c r="C65" s="22" t="s">
        <v>255</v>
      </c>
      <c r="D65" s="18" t="s">
        <v>74</v>
      </c>
      <c r="E65" s="23" t="s">
        <v>256</v>
      </c>
      <c r="F65" s="24" t="s">
        <v>135</v>
      </c>
      <c r="G65" s="25">
        <v>68.433</v>
      </c>
      <c r="H65" s="26">
        <v>460.41</v>
      </c>
      <c r="I65" s="26">
        <f>ROUND(ROUND(H65,2)*ROUND(G65,3),2)</f>
        <v>31507.24</v>
      </c>
      <c r="O65">
        <f>(I65*21)/100</f>
        <v>6616.5204</v>
      </c>
      <c r="P65" t="s">
        <v>23</v>
      </c>
    </row>
    <row r="66" spans="1:5" ht="63.75">
      <c r="A66" s="27" t="s">
        <v>50</v>
      </c>
      <c r="E66" s="28" t="s">
        <v>849</v>
      </c>
    </row>
    <row r="67" spans="1:5" ht="38.25">
      <c r="A67" s="29" t="s">
        <v>52</v>
      </c>
      <c r="E67" s="30" t="s">
        <v>850</v>
      </c>
    </row>
    <row r="68" spans="1:5" ht="102">
      <c r="A68" t="s">
        <v>54</v>
      </c>
      <c r="E68" s="28" t="s">
        <v>259</v>
      </c>
    </row>
    <row r="69" spans="1:18" ht="12.75" customHeight="1">
      <c r="A69" s="5" t="s">
        <v>43</v>
      </c>
      <c r="B69" s="5"/>
      <c r="C69" s="31" t="s">
        <v>35</v>
      </c>
      <c r="D69" s="5"/>
      <c r="E69" s="20" t="s">
        <v>260</v>
      </c>
      <c r="F69" s="5"/>
      <c r="G69" s="5"/>
      <c r="H69" s="5"/>
      <c r="I69" s="32">
        <f>0+Q69</f>
        <v>674795.52</v>
      </c>
      <c r="O69">
        <f>0+R69</f>
        <v>141707.0592</v>
      </c>
      <c r="Q69">
        <f>0+I70+I74+I78+I82+I86+I90+I94+I98</f>
        <v>674795.52</v>
      </c>
      <c r="R69">
        <f>0+O70+O74+O78+O82+O86+O90+O94+O98</f>
        <v>141707.0592</v>
      </c>
    </row>
    <row r="70" spans="1:16" ht="12.75">
      <c r="A70" s="18" t="s">
        <v>45</v>
      </c>
      <c r="B70" s="22" t="s">
        <v>102</v>
      </c>
      <c r="C70" s="22" t="s">
        <v>262</v>
      </c>
      <c r="D70" s="18" t="s">
        <v>74</v>
      </c>
      <c r="E70" s="23" t="s">
        <v>263</v>
      </c>
      <c r="F70" s="24" t="s">
        <v>145</v>
      </c>
      <c r="G70" s="25">
        <v>38.511</v>
      </c>
      <c r="H70" s="26">
        <v>1377.74</v>
      </c>
      <c r="I70" s="26">
        <f>ROUND(ROUND(H70,2)*ROUND(G70,3),2)</f>
        <v>53058.15</v>
      </c>
      <c r="O70">
        <f>(I70*21)/100</f>
        <v>11142.211500000001</v>
      </c>
      <c r="P70" t="s">
        <v>23</v>
      </c>
    </row>
    <row r="71" spans="1:5" ht="25.5">
      <c r="A71" s="27" t="s">
        <v>50</v>
      </c>
      <c r="E71" s="28" t="s">
        <v>851</v>
      </c>
    </row>
    <row r="72" spans="1:5" ht="12.75">
      <c r="A72" s="29" t="s">
        <v>52</v>
      </c>
      <c r="E72" s="30" t="s">
        <v>852</v>
      </c>
    </row>
    <row r="73" spans="1:5" ht="51">
      <c r="A73" t="s">
        <v>54</v>
      </c>
      <c r="E73" s="28" t="s">
        <v>266</v>
      </c>
    </row>
    <row r="74" spans="1:16" ht="12.75">
      <c r="A74" s="18" t="s">
        <v>45</v>
      </c>
      <c r="B74" s="22" t="s">
        <v>190</v>
      </c>
      <c r="C74" s="22" t="s">
        <v>268</v>
      </c>
      <c r="D74" s="18" t="s">
        <v>74</v>
      </c>
      <c r="E74" s="23" t="s">
        <v>269</v>
      </c>
      <c r="F74" s="24" t="s">
        <v>145</v>
      </c>
      <c r="G74" s="25">
        <v>39.57</v>
      </c>
      <c r="H74" s="26">
        <v>891.13</v>
      </c>
      <c r="I74" s="26">
        <f>ROUND(ROUND(H74,2)*ROUND(G74,3),2)</f>
        <v>35262.01</v>
      </c>
      <c r="O74">
        <f>(I74*21)/100</f>
        <v>7405.022100000001</v>
      </c>
      <c r="P74" t="s">
        <v>23</v>
      </c>
    </row>
    <row r="75" spans="1:5" ht="25.5">
      <c r="A75" s="27" t="s">
        <v>50</v>
      </c>
      <c r="E75" s="28" t="s">
        <v>853</v>
      </c>
    </row>
    <row r="76" spans="1:5" ht="12.75">
      <c r="A76" s="29" t="s">
        <v>52</v>
      </c>
      <c r="E76" s="30" t="s">
        <v>854</v>
      </c>
    </row>
    <row r="77" spans="1:5" ht="51">
      <c r="A77" t="s">
        <v>54</v>
      </c>
      <c r="E77" s="28" t="s">
        <v>266</v>
      </c>
    </row>
    <row r="78" spans="1:16" ht="12.75">
      <c r="A78" s="18" t="s">
        <v>45</v>
      </c>
      <c r="B78" s="22" t="s">
        <v>196</v>
      </c>
      <c r="C78" s="22" t="s">
        <v>273</v>
      </c>
      <c r="D78" s="18" t="s">
        <v>74</v>
      </c>
      <c r="E78" s="23" t="s">
        <v>274</v>
      </c>
      <c r="F78" s="24" t="s">
        <v>135</v>
      </c>
      <c r="G78" s="25">
        <v>302.829</v>
      </c>
      <c r="H78" s="26">
        <v>151.03</v>
      </c>
      <c r="I78" s="26">
        <f>ROUND(ROUND(H78,2)*ROUND(G78,3),2)</f>
        <v>45736.26</v>
      </c>
      <c r="O78">
        <f>(I78*21)/100</f>
        <v>9604.6146</v>
      </c>
      <c r="P78" t="s">
        <v>23</v>
      </c>
    </row>
    <row r="79" spans="1:5" ht="63.75">
      <c r="A79" s="27" t="s">
        <v>50</v>
      </c>
      <c r="E79" s="28" t="s">
        <v>855</v>
      </c>
    </row>
    <row r="80" spans="1:5" ht="38.25">
      <c r="A80" s="29" t="s">
        <v>52</v>
      </c>
      <c r="E80" s="30" t="s">
        <v>856</v>
      </c>
    </row>
    <row r="81" spans="1:5" ht="51">
      <c r="A81" t="s">
        <v>54</v>
      </c>
      <c r="E81" s="28" t="s">
        <v>266</v>
      </c>
    </row>
    <row r="82" spans="1:16" ht="12.75">
      <c r="A82" s="18" t="s">
        <v>45</v>
      </c>
      <c r="B82" s="22" t="s">
        <v>202</v>
      </c>
      <c r="C82" s="22" t="s">
        <v>283</v>
      </c>
      <c r="D82" s="18" t="s">
        <v>74</v>
      </c>
      <c r="E82" s="23" t="s">
        <v>800</v>
      </c>
      <c r="F82" s="24" t="s">
        <v>145</v>
      </c>
      <c r="G82" s="25">
        <v>2.12</v>
      </c>
      <c r="H82" s="26">
        <v>1030.55</v>
      </c>
      <c r="I82" s="26">
        <f>ROUND(ROUND(H82,2)*ROUND(G82,3),2)</f>
        <v>2184.77</v>
      </c>
      <c r="O82">
        <f>(I82*21)/100</f>
        <v>458.8017</v>
      </c>
      <c r="P82" t="s">
        <v>23</v>
      </c>
    </row>
    <row r="83" spans="1:5" ht="25.5">
      <c r="A83" s="27" t="s">
        <v>50</v>
      </c>
      <c r="E83" s="28" t="s">
        <v>801</v>
      </c>
    </row>
    <row r="84" spans="1:5" ht="12.75">
      <c r="A84" s="29" t="s">
        <v>52</v>
      </c>
      <c r="E84" s="30" t="s">
        <v>857</v>
      </c>
    </row>
    <row r="85" spans="1:5" ht="51">
      <c r="A85" t="s">
        <v>54</v>
      </c>
      <c r="E85" s="28" t="s">
        <v>266</v>
      </c>
    </row>
    <row r="86" spans="1:16" ht="12.75">
      <c r="A86" s="18" t="s">
        <v>45</v>
      </c>
      <c r="B86" s="22" t="s">
        <v>208</v>
      </c>
      <c r="C86" s="22" t="s">
        <v>299</v>
      </c>
      <c r="D86" s="18" t="s">
        <v>74</v>
      </c>
      <c r="E86" s="23" t="s">
        <v>465</v>
      </c>
      <c r="F86" s="24" t="s">
        <v>135</v>
      </c>
      <c r="G86" s="25">
        <v>194.498</v>
      </c>
      <c r="H86" s="26">
        <v>71.74</v>
      </c>
      <c r="I86" s="26">
        <f>ROUND(ROUND(H86,2)*ROUND(G86,3),2)</f>
        <v>13953.29</v>
      </c>
      <c r="O86">
        <f>(I86*21)/100</f>
        <v>2930.1909</v>
      </c>
      <c r="P86" t="s">
        <v>23</v>
      </c>
    </row>
    <row r="87" spans="1:5" ht="38.25">
      <c r="A87" s="27" t="s">
        <v>50</v>
      </c>
      <c r="E87" s="28" t="s">
        <v>858</v>
      </c>
    </row>
    <row r="88" spans="1:5" ht="12.75">
      <c r="A88" s="29" t="s">
        <v>52</v>
      </c>
      <c r="E88" s="30" t="s">
        <v>859</v>
      </c>
    </row>
    <row r="89" spans="1:5" ht="51">
      <c r="A89" t="s">
        <v>54</v>
      </c>
      <c r="E89" s="28" t="s">
        <v>303</v>
      </c>
    </row>
    <row r="90" spans="1:16" ht="12.75">
      <c r="A90" s="18" t="s">
        <v>45</v>
      </c>
      <c r="B90" s="22" t="s">
        <v>214</v>
      </c>
      <c r="C90" s="22" t="s">
        <v>860</v>
      </c>
      <c r="D90" s="18" t="s">
        <v>74</v>
      </c>
      <c r="E90" s="23" t="s">
        <v>861</v>
      </c>
      <c r="F90" s="24" t="s">
        <v>135</v>
      </c>
      <c r="G90" s="25">
        <v>194.498</v>
      </c>
      <c r="H90" s="26">
        <v>1673.51</v>
      </c>
      <c r="I90" s="26">
        <f>ROUND(ROUND(H90,2)*ROUND(G90,3),2)</f>
        <v>325494.35</v>
      </c>
      <c r="O90">
        <f>(I90*21)/100</f>
        <v>68353.81349999999</v>
      </c>
      <c r="P90" t="s">
        <v>23</v>
      </c>
    </row>
    <row r="91" spans="1:5" ht="51">
      <c r="A91" s="27" t="s">
        <v>50</v>
      </c>
      <c r="E91" s="28" t="s">
        <v>862</v>
      </c>
    </row>
    <row r="92" spans="1:5" ht="12.75">
      <c r="A92" s="29" t="s">
        <v>52</v>
      </c>
      <c r="E92" s="30" t="s">
        <v>859</v>
      </c>
    </row>
    <row r="93" spans="1:5" ht="165.75">
      <c r="A93" t="s">
        <v>54</v>
      </c>
      <c r="E93" s="28" t="s">
        <v>863</v>
      </c>
    </row>
    <row r="94" spans="1:16" ht="12.75">
      <c r="A94" s="18" t="s">
        <v>45</v>
      </c>
      <c r="B94" s="22" t="s">
        <v>221</v>
      </c>
      <c r="C94" s="22" t="s">
        <v>320</v>
      </c>
      <c r="D94" s="18" t="s">
        <v>74</v>
      </c>
      <c r="E94" s="23" t="s">
        <v>321</v>
      </c>
      <c r="F94" s="24" t="s">
        <v>135</v>
      </c>
      <c r="G94" s="25">
        <v>77.964</v>
      </c>
      <c r="H94" s="26">
        <v>583.88</v>
      </c>
      <c r="I94" s="26">
        <f>ROUND(ROUND(H94,2)*ROUND(G94,3),2)</f>
        <v>45521.62</v>
      </c>
      <c r="O94">
        <f>(I94*21)/100</f>
        <v>9559.5402</v>
      </c>
      <c r="P94" t="s">
        <v>23</v>
      </c>
    </row>
    <row r="95" spans="1:5" ht="51">
      <c r="A95" s="27" t="s">
        <v>50</v>
      </c>
      <c r="E95" s="28" t="s">
        <v>864</v>
      </c>
    </row>
    <row r="96" spans="1:5" ht="12.75">
      <c r="A96" s="29" t="s">
        <v>52</v>
      </c>
      <c r="E96" s="30" t="s">
        <v>865</v>
      </c>
    </row>
    <row r="97" spans="1:5" ht="165.75">
      <c r="A97" t="s">
        <v>54</v>
      </c>
      <c r="E97" s="28" t="s">
        <v>323</v>
      </c>
    </row>
    <row r="98" spans="1:16" ht="12.75">
      <c r="A98" s="18" t="s">
        <v>45</v>
      </c>
      <c r="B98" s="22" t="s">
        <v>227</v>
      </c>
      <c r="C98" s="22" t="s">
        <v>803</v>
      </c>
      <c r="D98" s="18" t="s">
        <v>74</v>
      </c>
      <c r="E98" s="23" t="s">
        <v>804</v>
      </c>
      <c r="F98" s="24" t="s">
        <v>135</v>
      </c>
      <c r="G98" s="25">
        <v>222.413</v>
      </c>
      <c r="H98" s="26">
        <v>690.54</v>
      </c>
      <c r="I98" s="26">
        <f>ROUND(ROUND(H98,2)*ROUND(G98,3),2)</f>
        <v>153585.07</v>
      </c>
      <c r="O98">
        <f>(I98*21)/100</f>
        <v>32252.864700000002</v>
      </c>
      <c r="P98" t="s">
        <v>23</v>
      </c>
    </row>
    <row r="99" spans="1:5" ht="51">
      <c r="A99" s="27" t="s">
        <v>50</v>
      </c>
      <c r="E99" s="28" t="s">
        <v>866</v>
      </c>
    </row>
    <row r="100" spans="1:5" ht="12.75">
      <c r="A100" s="29" t="s">
        <v>52</v>
      </c>
      <c r="E100" s="30" t="s">
        <v>867</v>
      </c>
    </row>
    <row r="101" spans="1:5" ht="165.75">
      <c r="A101" t="s">
        <v>54</v>
      </c>
      <c r="E101" s="28" t="s">
        <v>323</v>
      </c>
    </row>
    <row r="102" spans="1:18" ht="12.75" customHeight="1">
      <c r="A102" s="5" t="s">
        <v>43</v>
      </c>
      <c r="B102" s="5"/>
      <c r="C102" s="31" t="s">
        <v>71</v>
      </c>
      <c r="D102" s="5"/>
      <c r="E102" s="20" t="s">
        <v>333</v>
      </c>
      <c r="F102" s="5"/>
      <c r="G102" s="5"/>
      <c r="H102" s="5"/>
      <c r="I102" s="32">
        <f>0+Q102</f>
        <v>3604.8500000000004</v>
      </c>
      <c r="O102">
        <f>0+R102</f>
        <v>757.0185</v>
      </c>
      <c r="Q102">
        <f>0+I103+I107</f>
        <v>3604.8500000000004</v>
      </c>
      <c r="R102">
        <f>0+O103+O107</f>
        <v>757.0185</v>
      </c>
    </row>
    <row r="103" spans="1:16" ht="12.75">
      <c r="A103" s="18" t="s">
        <v>45</v>
      </c>
      <c r="B103" s="22" t="s">
        <v>233</v>
      </c>
      <c r="C103" s="22" t="s">
        <v>335</v>
      </c>
      <c r="D103" s="18" t="s">
        <v>74</v>
      </c>
      <c r="E103" s="23" t="s">
        <v>336</v>
      </c>
      <c r="F103" s="24" t="s">
        <v>160</v>
      </c>
      <c r="G103" s="25">
        <v>4.71</v>
      </c>
      <c r="H103" s="26">
        <v>428.54</v>
      </c>
      <c r="I103" s="26">
        <f>ROUND(ROUND(H103,2)*ROUND(G103,3),2)</f>
        <v>2018.42</v>
      </c>
      <c r="O103">
        <f>(I103*21)/100</f>
        <v>423.8682</v>
      </c>
      <c r="P103" t="s">
        <v>23</v>
      </c>
    </row>
    <row r="104" spans="1:5" ht="76.5">
      <c r="A104" s="27" t="s">
        <v>50</v>
      </c>
      <c r="E104" s="28" t="s">
        <v>868</v>
      </c>
    </row>
    <row r="105" spans="1:5" ht="12.75">
      <c r="A105" s="29" t="s">
        <v>52</v>
      </c>
      <c r="E105" s="30" t="s">
        <v>869</v>
      </c>
    </row>
    <row r="106" spans="1:5" ht="255">
      <c r="A106" t="s">
        <v>54</v>
      </c>
      <c r="E106" s="28" t="s">
        <v>339</v>
      </c>
    </row>
    <row r="107" spans="1:16" ht="12.75">
      <c r="A107" s="18" t="s">
        <v>45</v>
      </c>
      <c r="B107" s="22" t="s">
        <v>239</v>
      </c>
      <c r="C107" s="22" t="s">
        <v>365</v>
      </c>
      <c r="D107" s="18" t="s">
        <v>74</v>
      </c>
      <c r="E107" s="23" t="s">
        <v>366</v>
      </c>
      <c r="F107" s="24" t="s">
        <v>49</v>
      </c>
      <c r="G107" s="25">
        <v>1</v>
      </c>
      <c r="H107" s="26">
        <v>1586.43</v>
      </c>
      <c r="I107" s="26">
        <f>ROUND(ROUND(H107,2)*ROUND(G107,3),2)</f>
        <v>1586.43</v>
      </c>
      <c r="O107">
        <f>(I107*21)/100</f>
        <v>333.1503</v>
      </c>
      <c r="P107" t="s">
        <v>23</v>
      </c>
    </row>
    <row r="108" spans="1:5" ht="25.5">
      <c r="A108" s="27" t="s">
        <v>50</v>
      </c>
      <c r="E108" s="28" t="s">
        <v>367</v>
      </c>
    </row>
    <row r="109" spans="1:5" ht="12.75">
      <c r="A109" s="29" t="s">
        <v>52</v>
      </c>
      <c r="E109" s="30" t="s">
        <v>53</v>
      </c>
    </row>
    <row r="110" spans="1:5" ht="38.25">
      <c r="A110" t="s">
        <v>54</v>
      </c>
      <c r="E110" s="28" t="s">
        <v>369</v>
      </c>
    </row>
    <row r="111" spans="1:18" ht="12.75" customHeight="1">
      <c r="A111" s="5" t="s">
        <v>43</v>
      </c>
      <c r="B111" s="5"/>
      <c r="C111" s="31" t="s">
        <v>40</v>
      </c>
      <c r="D111" s="5"/>
      <c r="E111" s="20" t="s">
        <v>90</v>
      </c>
      <c r="F111" s="5"/>
      <c r="G111" s="5"/>
      <c r="H111" s="5"/>
      <c r="I111" s="32">
        <f>0+Q111</f>
        <v>243155.36999999997</v>
      </c>
      <c r="O111">
        <f>0+R111</f>
        <v>51062.6277</v>
      </c>
      <c r="Q111">
        <f>0+I112+I116+I120+I124+I128+I132+I136</f>
        <v>243155.36999999997</v>
      </c>
      <c r="R111">
        <f>0+O112+O116+O120+O124+O128+O132+O136</f>
        <v>51062.6277</v>
      </c>
    </row>
    <row r="112" spans="1:16" ht="25.5">
      <c r="A112" s="18" t="s">
        <v>45</v>
      </c>
      <c r="B112" s="22" t="s">
        <v>244</v>
      </c>
      <c r="C112" s="22" t="s">
        <v>377</v>
      </c>
      <c r="D112" s="18" t="s">
        <v>74</v>
      </c>
      <c r="E112" s="23" t="s">
        <v>378</v>
      </c>
      <c r="F112" s="24" t="s">
        <v>49</v>
      </c>
      <c r="G112" s="25">
        <v>6</v>
      </c>
      <c r="H112" s="26">
        <v>3506.1</v>
      </c>
      <c r="I112" s="26">
        <f>ROUND(ROUND(H112,2)*ROUND(G112,3),2)</f>
        <v>21036.6</v>
      </c>
      <c r="O112">
        <f>(I112*21)/100</f>
        <v>4417.686</v>
      </c>
      <c r="P112" t="s">
        <v>23</v>
      </c>
    </row>
    <row r="113" spans="1:5" ht="63.75">
      <c r="A113" s="27" t="s">
        <v>50</v>
      </c>
      <c r="E113" s="28" t="s">
        <v>870</v>
      </c>
    </row>
    <row r="114" spans="1:5" ht="12.75">
      <c r="A114" s="29" t="s">
        <v>52</v>
      </c>
      <c r="E114" s="30" t="s">
        <v>871</v>
      </c>
    </row>
    <row r="115" spans="1:5" ht="25.5">
      <c r="A115" t="s">
        <v>54</v>
      </c>
      <c r="E115" s="28" t="s">
        <v>381</v>
      </c>
    </row>
    <row r="116" spans="1:16" ht="25.5">
      <c r="A116" s="18" t="s">
        <v>45</v>
      </c>
      <c r="B116" s="22" t="s">
        <v>249</v>
      </c>
      <c r="C116" s="22" t="s">
        <v>388</v>
      </c>
      <c r="D116" s="18" t="s">
        <v>74</v>
      </c>
      <c r="E116" s="23" t="s">
        <v>389</v>
      </c>
      <c r="F116" s="24" t="s">
        <v>135</v>
      </c>
      <c r="G116" s="25">
        <v>2.25</v>
      </c>
      <c r="H116" s="26">
        <v>98.94</v>
      </c>
      <c r="I116" s="26">
        <f>ROUND(ROUND(H116,2)*ROUND(G116,3),2)</f>
        <v>222.62</v>
      </c>
      <c r="O116">
        <f>(I116*21)/100</f>
        <v>46.75020000000001</v>
      </c>
      <c r="P116" t="s">
        <v>23</v>
      </c>
    </row>
    <row r="117" spans="1:5" ht="38.25">
      <c r="A117" s="27" t="s">
        <v>50</v>
      </c>
      <c r="E117" s="28" t="s">
        <v>872</v>
      </c>
    </row>
    <row r="118" spans="1:5" ht="12.75">
      <c r="A118" s="29" t="s">
        <v>52</v>
      </c>
      <c r="E118" s="30" t="s">
        <v>873</v>
      </c>
    </row>
    <row r="119" spans="1:5" ht="38.25">
      <c r="A119" t="s">
        <v>54</v>
      </c>
      <c r="E119" s="28" t="s">
        <v>392</v>
      </c>
    </row>
    <row r="120" spans="1:16" ht="25.5">
      <c r="A120" s="18" t="s">
        <v>45</v>
      </c>
      <c r="B120" s="22" t="s">
        <v>254</v>
      </c>
      <c r="C120" s="22" t="s">
        <v>394</v>
      </c>
      <c r="D120" s="18" t="s">
        <v>74</v>
      </c>
      <c r="E120" s="23" t="s">
        <v>395</v>
      </c>
      <c r="F120" s="24" t="s">
        <v>135</v>
      </c>
      <c r="G120" s="25">
        <v>2.25</v>
      </c>
      <c r="H120" s="26">
        <v>355.03</v>
      </c>
      <c r="I120" s="26">
        <f>ROUND(ROUND(H120,2)*ROUND(G120,3),2)</f>
        <v>798.82</v>
      </c>
      <c r="O120">
        <f>(I120*21)/100</f>
        <v>167.75220000000002</v>
      </c>
      <c r="P120" t="s">
        <v>23</v>
      </c>
    </row>
    <row r="121" spans="1:5" ht="38.25">
      <c r="A121" s="27" t="s">
        <v>50</v>
      </c>
      <c r="E121" s="28" t="s">
        <v>874</v>
      </c>
    </row>
    <row r="122" spans="1:5" ht="12.75">
      <c r="A122" s="29" t="s">
        <v>52</v>
      </c>
      <c r="E122" s="30" t="s">
        <v>873</v>
      </c>
    </row>
    <row r="123" spans="1:5" ht="38.25">
      <c r="A123" t="s">
        <v>54</v>
      </c>
      <c r="E123" s="28" t="s">
        <v>392</v>
      </c>
    </row>
    <row r="124" spans="1:16" ht="12.75">
      <c r="A124" s="18" t="s">
        <v>45</v>
      </c>
      <c r="B124" s="22" t="s">
        <v>261</v>
      </c>
      <c r="C124" s="22" t="s">
        <v>811</v>
      </c>
      <c r="D124" s="18" t="s">
        <v>74</v>
      </c>
      <c r="E124" s="23" t="s">
        <v>812</v>
      </c>
      <c r="F124" s="24" t="s">
        <v>160</v>
      </c>
      <c r="G124" s="25">
        <v>35.374</v>
      </c>
      <c r="H124" s="26">
        <v>382.59</v>
      </c>
      <c r="I124" s="26">
        <f>ROUND(ROUND(H124,2)*ROUND(G124,3),2)</f>
        <v>13533.74</v>
      </c>
      <c r="O124">
        <f>(I124*21)/100</f>
        <v>2842.0854</v>
      </c>
      <c r="P124" t="s">
        <v>23</v>
      </c>
    </row>
    <row r="125" spans="1:5" ht="25.5">
      <c r="A125" s="27" t="s">
        <v>50</v>
      </c>
      <c r="E125" s="28" t="s">
        <v>875</v>
      </c>
    </row>
    <row r="126" spans="1:5" ht="12.75">
      <c r="A126" s="29" t="s">
        <v>52</v>
      </c>
      <c r="E126" s="30" t="s">
        <v>876</v>
      </c>
    </row>
    <row r="127" spans="1:5" ht="51">
      <c r="A127" t="s">
        <v>54</v>
      </c>
      <c r="E127" s="28" t="s">
        <v>402</v>
      </c>
    </row>
    <row r="128" spans="1:16" ht="12.75">
      <c r="A128" s="18" t="s">
        <v>45</v>
      </c>
      <c r="B128" s="22" t="s">
        <v>267</v>
      </c>
      <c r="C128" s="22" t="s">
        <v>398</v>
      </c>
      <c r="D128" s="18" t="s">
        <v>74</v>
      </c>
      <c r="E128" s="23" t="s">
        <v>399</v>
      </c>
      <c r="F128" s="24" t="s">
        <v>160</v>
      </c>
      <c r="G128" s="25">
        <v>186.615</v>
      </c>
      <c r="H128" s="26">
        <v>384.22</v>
      </c>
      <c r="I128" s="26">
        <f>ROUND(ROUND(H128,2)*ROUND(G128,3),2)</f>
        <v>71701.22</v>
      </c>
      <c r="O128">
        <f>(I128*21)/100</f>
        <v>15057.256200000002</v>
      </c>
      <c r="P128" t="s">
        <v>23</v>
      </c>
    </row>
    <row r="129" spans="1:5" ht="63.75">
      <c r="A129" s="27" t="s">
        <v>50</v>
      </c>
      <c r="E129" s="28" t="s">
        <v>877</v>
      </c>
    </row>
    <row r="130" spans="1:5" ht="38.25">
      <c r="A130" s="29" t="s">
        <v>52</v>
      </c>
      <c r="E130" s="30" t="s">
        <v>878</v>
      </c>
    </row>
    <row r="131" spans="1:5" ht="51">
      <c r="A131" t="s">
        <v>54</v>
      </c>
      <c r="E131" s="28" t="s">
        <v>402</v>
      </c>
    </row>
    <row r="132" spans="1:16" ht="25.5">
      <c r="A132" s="18" t="s">
        <v>45</v>
      </c>
      <c r="B132" s="22" t="s">
        <v>272</v>
      </c>
      <c r="C132" s="22" t="s">
        <v>815</v>
      </c>
      <c r="D132" s="18" t="s">
        <v>74</v>
      </c>
      <c r="E132" s="23" t="s">
        <v>816</v>
      </c>
      <c r="F132" s="24" t="s">
        <v>160</v>
      </c>
      <c r="G132" s="25">
        <v>36.985</v>
      </c>
      <c r="H132" s="26">
        <v>3437.05</v>
      </c>
      <c r="I132" s="26">
        <f>ROUND(ROUND(H132,2)*ROUND(G132,3),2)</f>
        <v>127119.29</v>
      </c>
      <c r="O132">
        <f>(I132*21)/100</f>
        <v>26695.0509</v>
      </c>
      <c r="P132" t="s">
        <v>23</v>
      </c>
    </row>
    <row r="133" spans="1:5" ht="76.5">
      <c r="A133" s="27" t="s">
        <v>50</v>
      </c>
      <c r="E133" s="28" t="s">
        <v>879</v>
      </c>
    </row>
    <row r="134" spans="1:5" ht="12.75">
      <c r="A134" s="29" t="s">
        <v>52</v>
      </c>
      <c r="E134" s="30" t="s">
        <v>880</v>
      </c>
    </row>
    <row r="135" spans="1:5" ht="76.5">
      <c r="A135" t="s">
        <v>54</v>
      </c>
      <c r="E135" s="28" t="s">
        <v>819</v>
      </c>
    </row>
    <row r="136" spans="1:16" ht="12.75">
      <c r="A136" s="18" t="s">
        <v>45</v>
      </c>
      <c r="B136" s="22" t="s">
        <v>277</v>
      </c>
      <c r="C136" s="22" t="s">
        <v>427</v>
      </c>
      <c r="D136" s="18" t="s">
        <v>74</v>
      </c>
      <c r="E136" s="23" t="s">
        <v>428</v>
      </c>
      <c r="F136" s="24" t="s">
        <v>145</v>
      </c>
      <c r="G136" s="25">
        <v>12.496</v>
      </c>
      <c r="H136" s="26">
        <v>699.67</v>
      </c>
      <c r="I136" s="26">
        <f>ROUND(ROUND(H136,2)*ROUND(G136,3),2)</f>
        <v>8743.08</v>
      </c>
      <c r="O136">
        <f>(I136*21)/100</f>
        <v>1836.0467999999998</v>
      </c>
      <c r="P136" t="s">
        <v>23</v>
      </c>
    </row>
    <row r="137" spans="1:5" ht="51">
      <c r="A137" s="27" t="s">
        <v>50</v>
      </c>
      <c r="E137" s="28" t="s">
        <v>881</v>
      </c>
    </row>
    <row r="138" spans="1:5" ht="12.75">
      <c r="A138" s="29" t="s">
        <v>52</v>
      </c>
      <c r="E138" s="30" t="s">
        <v>882</v>
      </c>
    </row>
    <row r="139" spans="1:5" ht="114.75">
      <c r="A139" t="s">
        <v>54</v>
      </c>
      <c r="E139" s="28" t="s">
        <v>425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pane ySplit="7" topLeftCell="A40" activePane="bottomLeft" state="frozen"/>
      <selection pane="topLeft" activeCell="A1" sqref="A1"/>
      <selection pane="bottomLeft" activeCell="H9" sqref="H9:H6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0+O8+O57</f>
        <v>127666.00140000002</v>
      </c>
      <c r="P2" t="s">
        <v>22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24</v>
      </c>
      <c r="I3" s="33">
        <f>0+I8+I57</f>
        <v>607933.34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38" t="s">
        <v>24</v>
      </c>
      <c r="D4" s="39"/>
      <c r="E4" s="14" t="s">
        <v>25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19" t="s">
        <v>27</v>
      </c>
      <c r="D8" s="15"/>
      <c r="E8" s="20" t="s">
        <v>44</v>
      </c>
      <c r="F8" s="15"/>
      <c r="G8" s="15"/>
      <c r="H8" s="15"/>
      <c r="I8" s="21">
        <f>0+Q8</f>
        <v>588424.48</v>
      </c>
      <c r="O8">
        <f>0+R8</f>
        <v>123569.14080000002</v>
      </c>
      <c r="Q8">
        <f>0+I9+I13+I17+I21+I25+I29+I33+I37+I41+I45+I49+I53</f>
        <v>588424.48</v>
      </c>
      <c r="R8">
        <f>0+O9+O13+O17+O21+O25+O29+O33+O37+O41+O45+O49+O53</f>
        <v>123569.14080000002</v>
      </c>
    </row>
    <row r="9" spans="1:16" ht="12.75">
      <c r="A9" s="18" t="s">
        <v>45</v>
      </c>
      <c r="B9" s="22" t="s">
        <v>29</v>
      </c>
      <c r="C9" s="22" t="s">
        <v>46</v>
      </c>
      <c r="D9" s="18" t="s">
        <v>47</v>
      </c>
      <c r="E9" s="23" t="s">
        <v>48</v>
      </c>
      <c r="F9" s="24" t="s">
        <v>49</v>
      </c>
      <c r="G9" s="25">
        <v>1</v>
      </c>
      <c r="H9" s="26">
        <v>46561.78</v>
      </c>
      <c r="I9" s="26">
        <f>ROUND(ROUND(H9,2)*ROUND(G9,3),2)</f>
        <v>46561.78</v>
      </c>
      <c r="O9">
        <f>(I9*21)/100</f>
        <v>9777.9738</v>
      </c>
      <c r="P9" t="s">
        <v>23</v>
      </c>
    </row>
    <row r="10" spans="1:5" ht="12.75">
      <c r="A10" s="27" t="s">
        <v>50</v>
      </c>
      <c r="E10" s="28" t="s">
        <v>51</v>
      </c>
    </row>
    <row r="11" spans="1:5" ht="12.75">
      <c r="A11" s="29" t="s">
        <v>52</v>
      </c>
      <c r="E11" s="30" t="s">
        <v>53</v>
      </c>
    </row>
    <row r="12" spans="1:5" ht="12.75">
      <c r="A12" t="s">
        <v>54</v>
      </c>
      <c r="E12" s="28" t="s">
        <v>55</v>
      </c>
    </row>
    <row r="13" spans="1:16" ht="12.75">
      <c r="A13" s="18" t="s">
        <v>45</v>
      </c>
      <c r="B13" s="22" t="s">
        <v>23</v>
      </c>
      <c r="C13" s="22" t="s">
        <v>46</v>
      </c>
      <c r="D13" s="18" t="s">
        <v>56</v>
      </c>
      <c r="E13" s="23" t="s">
        <v>48</v>
      </c>
      <c r="F13" s="24" t="s">
        <v>49</v>
      </c>
      <c r="G13" s="25">
        <v>8</v>
      </c>
      <c r="H13" s="26">
        <v>5820.22</v>
      </c>
      <c r="I13" s="26">
        <f>ROUND(ROUND(H13,2)*ROUND(G13,3),2)</f>
        <v>46561.76</v>
      </c>
      <c r="O13">
        <f>(I13*21)/100</f>
        <v>9777.9696</v>
      </c>
      <c r="P13" t="s">
        <v>23</v>
      </c>
    </row>
    <row r="14" spans="1:5" ht="38.25">
      <c r="A14" s="27" t="s">
        <v>50</v>
      </c>
      <c r="E14" s="28" t="s">
        <v>57</v>
      </c>
    </row>
    <row r="15" spans="1:5" ht="12.75">
      <c r="A15" s="29" t="s">
        <v>52</v>
      </c>
      <c r="E15" s="30" t="s">
        <v>58</v>
      </c>
    </row>
    <row r="16" spans="1:5" ht="12.75">
      <c r="A16" t="s">
        <v>54</v>
      </c>
      <c r="E16" s="28" t="s">
        <v>55</v>
      </c>
    </row>
    <row r="17" spans="1:16" ht="12.75">
      <c r="A17" s="18" t="s">
        <v>45</v>
      </c>
      <c r="B17" s="22" t="s">
        <v>22</v>
      </c>
      <c r="C17" s="22" t="s">
        <v>46</v>
      </c>
      <c r="D17" s="18" t="s">
        <v>59</v>
      </c>
      <c r="E17" s="23" t="s">
        <v>48</v>
      </c>
      <c r="F17" s="24" t="s">
        <v>60</v>
      </c>
      <c r="G17" s="25">
        <v>1</v>
      </c>
      <c r="H17" s="26">
        <v>151325.79</v>
      </c>
      <c r="I17" s="26">
        <f>ROUND(ROUND(H17,2)*ROUND(G17,3),2)</f>
        <v>151325.79</v>
      </c>
      <c r="O17">
        <f>(I17*21)/100</f>
        <v>31778.415900000004</v>
      </c>
      <c r="P17" t="s">
        <v>23</v>
      </c>
    </row>
    <row r="18" spans="1:5" ht="12.75">
      <c r="A18" s="27" t="s">
        <v>50</v>
      </c>
      <c r="E18" s="28" t="s">
        <v>61</v>
      </c>
    </row>
    <row r="19" spans="1:5" ht="12.75">
      <c r="A19" s="29" t="s">
        <v>52</v>
      </c>
      <c r="E19" s="30" t="s">
        <v>53</v>
      </c>
    </row>
    <row r="20" spans="1:5" ht="12.75">
      <c r="A20" t="s">
        <v>54</v>
      </c>
      <c r="E20" s="28" t="s">
        <v>55</v>
      </c>
    </row>
    <row r="21" spans="1:16" ht="12.75">
      <c r="A21" s="18" t="s">
        <v>45</v>
      </c>
      <c r="B21" s="22" t="s">
        <v>33</v>
      </c>
      <c r="C21" s="22" t="s">
        <v>46</v>
      </c>
      <c r="D21" s="18" t="s">
        <v>62</v>
      </c>
      <c r="E21" s="23" t="s">
        <v>48</v>
      </c>
      <c r="F21" s="24" t="s">
        <v>49</v>
      </c>
      <c r="G21" s="25">
        <v>1</v>
      </c>
      <c r="H21" s="26">
        <v>23280.89</v>
      </c>
      <c r="I21" s="26">
        <f>ROUND(ROUND(H21,2)*ROUND(G21,3),2)</f>
        <v>23280.89</v>
      </c>
      <c r="O21">
        <f>(I21*21)/100</f>
        <v>4888.9869</v>
      </c>
      <c r="P21" t="s">
        <v>23</v>
      </c>
    </row>
    <row r="22" spans="1:5" ht="12.75">
      <c r="A22" s="27" t="s">
        <v>50</v>
      </c>
      <c r="E22" s="28" t="s">
        <v>63</v>
      </c>
    </row>
    <row r="23" spans="1:5" ht="12.75">
      <c r="A23" s="29" t="s">
        <v>52</v>
      </c>
      <c r="E23" s="30" t="s">
        <v>53</v>
      </c>
    </row>
    <row r="24" spans="1:5" ht="12.75">
      <c r="A24" t="s">
        <v>54</v>
      </c>
      <c r="E24" s="28" t="s">
        <v>55</v>
      </c>
    </row>
    <row r="25" spans="1:16" ht="12.75">
      <c r="A25" s="18" t="s">
        <v>45</v>
      </c>
      <c r="B25" s="22" t="s">
        <v>35</v>
      </c>
      <c r="C25" s="22" t="s">
        <v>46</v>
      </c>
      <c r="D25" s="18" t="s">
        <v>64</v>
      </c>
      <c r="E25" s="23" t="s">
        <v>48</v>
      </c>
      <c r="F25" s="24" t="s">
        <v>49</v>
      </c>
      <c r="G25" s="25">
        <v>1</v>
      </c>
      <c r="H25" s="26">
        <v>20952.8</v>
      </c>
      <c r="I25" s="26">
        <f>ROUND(ROUND(H25,2)*ROUND(G25,3),2)</f>
        <v>20952.8</v>
      </c>
      <c r="O25">
        <f>(I25*21)/100</f>
        <v>4400.088</v>
      </c>
      <c r="P25" t="s">
        <v>23</v>
      </c>
    </row>
    <row r="26" spans="1:5" ht="12.75">
      <c r="A26" s="27" t="s">
        <v>50</v>
      </c>
      <c r="E26" s="28" t="s">
        <v>65</v>
      </c>
    </row>
    <row r="27" spans="1:5" ht="12.75">
      <c r="A27" s="29" t="s">
        <v>52</v>
      </c>
      <c r="E27" s="30" t="s">
        <v>53</v>
      </c>
    </row>
    <row r="28" spans="1:5" ht="12.75">
      <c r="A28" t="s">
        <v>54</v>
      </c>
      <c r="E28" s="28" t="s">
        <v>55</v>
      </c>
    </row>
    <row r="29" spans="1:16" ht="12.75">
      <c r="A29" s="18" t="s">
        <v>45</v>
      </c>
      <c r="B29" s="22" t="s">
        <v>37</v>
      </c>
      <c r="C29" s="22" t="s">
        <v>66</v>
      </c>
      <c r="D29" s="18" t="s">
        <v>47</v>
      </c>
      <c r="E29" s="23" t="s">
        <v>67</v>
      </c>
      <c r="F29" s="24" t="s">
        <v>49</v>
      </c>
      <c r="G29" s="25">
        <v>1</v>
      </c>
      <c r="H29" s="26">
        <v>23280.89</v>
      </c>
      <c r="I29" s="26">
        <f>ROUND(ROUND(H29,2)*ROUND(G29,3),2)</f>
        <v>23280.89</v>
      </c>
      <c r="O29">
        <f>(I29*21)/100</f>
        <v>4888.9869</v>
      </c>
      <c r="P29" t="s">
        <v>23</v>
      </c>
    </row>
    <row r="30" spans="1:5" ht="12.75">
      <c r="A30" s="27" t="s">
        <v>50</v>
      </c>
      <c r="E30" s="28" t="s">
        <v>68</v>
      </c>
    </row>
    <row r="31" spans="1:5" ht="12.75">
      <c r="A31" s="29" t="s">
        <v>52</v>
      </c>
      <c r="E31" s="30" t="s">
        <v>53</v>
      </c>
    </row>
    <row r="32" spans="1:5" ht="12.75">
      <c r="A32" t="s">
        <v>54</v>
      </c>
      <c r="E32" s="28" t="s">
        <v>55</v>
      </c>
    </row>
    <row r="33" spans="1:16" ht="12.75">
      <c r="A33" s="18" t="s">
        <v>45</v>
      </c>
      <c r="B33" s="22" t="s">
        <v>69</v>
      </c>
      <c r="C33" s="22" t="s">
        <v>66</v>
      </c>
      <c r="D33" s="18" t="s">
        <v>56</v>
      </c>
      <c r="E33" s="23" t="s">
        <v>67</v>
      </c>
      <c r="F33" s="24" t="s">
        <v>49</v>
      </c>
      <c r="G33" s="25">
        <v>1</v>
      </c>
      <c r="H33" s="26">
        <v>116404.45</v>
      </c>
      <c r="I33" s="26">
        <f>ROUND(ROUND(H33,2)*ROUND(G33,3),2)</f>
        <v>116404.45</v>
      </c>
      <c r="O33">
        <f>(I33*21)/100</f>
        <v>24444.934499999996</v>
      </c>
      <c r="P33" t="s">
        <v>23</v>
      </c>
    </row>
    <row r="34" spans="1:5" ht="12.75">
      <c r="A34" s="27" t="s">
        <v>50</v>
      </c>
      <c r="E34" s="28" t="s">
        <v>70</v>
      </c>
    </row>
    <row r="35" spans="1:5" ht="12.75">
      <c r="A35" s="29" t="s">
        <v>52</v>
      </c>
      <c r="E35" s="30" t="s">
        <v>53</v>
      </c>
    </row>
    <row r="36" spans="1:5" ht="12.75">
      <c r="A36" t="s">
        <v>54</v>
      </c>
      <c r="E36" s="28" t="s">
        <v>55</v>
      </c>
    </row>
    <row r="37" spans="1:16" ht="12.75">
      <c r="A37" s="18" t="s">
        <v>45</v>
      </c>
      <c r="B37" s="22" t="s">
        <v>71</v>
      </c>
      <c r="C37" s="22" t="s">
        <v>66</v>
      </c>
      <c r="D37" s="18" t="s">
        <v>59</v>
      </c>
      <c r="E37" s="23" t="s">
        <v>67</v>
      </c>
      <c r="F37" s="24" t="s">
        <v>49</v>
      </c>
      <c r="G37" s="25">
        <v>1</v>
      </c>
      <c r="H37" s="26">
        <v>58202.23</v>
      </c>
      <c r="I37" s="26">
        <f>ROUND(ROUND(H37,2)*ROUND(G37,3),2)</f>
        <v>58202.23</v>
      </c>
      <c r="O37">
        <f>(I37*21)/100</f>
        <v>12222.4683</v>
      </c>
      <c r="P37" t="s">
        <v>23</v>
      </c>
    </row>
    <row r="38" spans="1:5" ht="25.5">
      <c r="A38" s="27" t="s">
        <v>50</v>
      </c>
      <c r="E38" s="28" t="s">
        <v>72</v>
      </c>
    </row>
    <row r="39" spans="1:5" ht="12.75">
      <c r="A39" s="29" t="s">
        <v>52</v>
      </c>
      <c r="E39" s="30" t="s">
        <v>53</v>
      </c>
    </row>
    <row r="40" spans="1:5" ht="12.75">
      <c r="A40" t="s">
        <v>54</v>
      </c>
      <c r="E40" s="28" t="s">
        <v>55</v>
      </c>
    </row>
    <row r="41" spans="1:16" ht="12.75">
      <c r="A41" s="18" t="s">
        <v>45</v>
      </c>
      <c r="B41" s="22" t="s">
        <v>40</v>
      </c>
      <c r="C41" s="22" t="s">
        <v>73</v>
      </c>
      <c r="D41" s="18" t="s">
        <v>74</v>
      </c>
      <c r="E41" s="23" t="s">
        <v>75</v>
      </c>
      <c r="F41" s="24" t="s">
        <v>49</v>
      </c>
      <c r="G41" s="25">
        <v>1</v>
      </c>
      <c r="H41" s="26">
        <v>13968.53</v>
      </c>
      <c r="I41" s="26">
        <f>ROUND(ROUND(H41,2)*ROUND(G41,3),2)</f>
        <v>13968.53</v>
      </c>
      <c r="O41">
        <f>(I41*21)/100</f>
        <v>2933.3913000000002</v>
      </c>
      <c r="P41" t="s">
        <v>23</v>
      </c>
    </row>
    <row r="42" spans="1:5" ht="12.75">
      <c r="A42" s="27" t="s">
        <v>50</v>
      </c>
      <c r="E42" s="28" t="s">
        <v>76</v>
      </c>
    </row>
    <row r="43" spans="1:5" ht="12.75">
      <c r="A43" s="29" t="s">
        <v>52</v>
      </c>
      <c r="E43" s="30" t="s">
        <v>53</v>
      </c>
    </row>
    <row r="44" spans="1:5" ht="12.75">
      <c r="A44" t="s">
        <v>54</v>
      </c>
      <c r="E44" s="28" t="s">
        <v>55</v>
      </c>
    </row>
    <row r="45" spans="1:16" ht="12.75">
      <c r="A45" s="18" t="s">
        <v>45</v>
      </c>
      <c r="B45" s="22" t="s">
        <v>42</v>
      </c>
      <c r="C45" s="22" t="s">
        <v>77</v>
      </c>
      <c r="D45" s="18" t="s">
        <v>74</v>
      </c>
      <c r="E45" s="23" t="s">
        <v>78</v>
      </c>
      <c r="F45" s="24" t="s">
        <v>49</v>
      </c>
      <c r="G45" s="25">
        <v>1</v>
      </c>
      <c r="H45" s="26">
        <v>4656.18</v>
      </c>
      <c r="I45" s="26">
        <f>ROUND(ROUND(H45,2)*ROUND(G45,3),2)</f>
        <v>4656.18</v>
      </c>
      <c r="O45">
        <f>(I45*21)/100</f>
        <v>977.7977999999999</v>
      </c>
      <c r="P45" t="s">
        <v>23</v>
      </c>
    </row>
    <row r="46" spans="1:5" ht="25.5">
      <c r="A46" s="27" t="s">
        <v>50</v>
      </c>
      <c r="E46" s="28" t="s">
        <v>79</v>
      </c>
    </row>
    <row r="47" spans="1:5" ht="12.75">
      <c r="A47" s="29" t="s">
        <v>52</v>
      </c>
      <c r="E47" s="30" t="s">
        <v>53</v>
      </c>
    </row>
    <row r="48" spans="1:5" ht="12.75">
      <c r="A48" t="s">
        <v>54</v>
      </c>
      <c r="E48" s="28" t="s">
        <v>80</v>
      </c>
    </row>
    <row r="49" spans="1:16" ht="12.75">
      <c r="A49" s="18" t="s">
        <v>45</v>
      </c>
      <c r="B49" s="22" t="s">
        <v>81</v>
      </c>
      <c r="C49" s="22" t="s">
        <v>82</v>
      </c>
      <c r="D49" s="18" t="s">
        <v>74</v>
      </c>
      <c r="E49" s="23" t="s">
        <v>83</v>
      </c>
      <c r="F49" s="24" t="s">
        <v>49</v>
      </c>
      <c r="G49" s="25">
        <v>1</v>
      </c>
      <c r="H49" s="26">
        <v>7566.29</v>
      </c>
      <c r="I49" s="26">
        <f>ROUND(ROUND(H49,2)*ROUND(G49,3),2)</f>
        <v>7566.29</v>
      </c>
      <c r="O49">
        <f>(I49*21)/100</f>
        <v>1588.9209</v>
      </c>
      <c r="P49" t="s">
        <v>23</v>
      </c>
    </row>
    <row r="50" spans="1:5" ht="12.75">
      <c r="A50" s="27" t="s">
        <v>50</v>
      </c>
      <c r="E50" s="28" t="s">
        <v>84</v>
      </c>
    </row>
    <row r="51" spans="1:5" ht="12.75">
      <c r="A51" s="29" t="s">
        <v>52</v>
      </c>
      <c r="E51" s="30" t="s">
        <v>53</v>
      </c>
    </row>
    <row r="52" spans="1:5" ht="12.75">
      <c r="A52" t="s">
        <v>54</v>
      </c>
      <c r="E52" s="28" t="s">
        <v>55</v>
      </c>
    </row>
    <row r="53" spans="1:16" ht="12.75">
      <c r="A53" s="18" t="s">
        <v>45</v>
      </c>
      <c r="B53" s="22" t="s">
        <v>85</v>
      </c>
      <c r="C53" s="22" t="s">
        <v>86</v>
      </c>
      <c r="D53" s="18" t="s">
        <v>74</v>
      </c>
      <c r="E53" s="23" t="s">
        <v>87</v>
      </c>
      <c r="F53" s="24" t="s">
        <v>60</v>
      </c>
      <c r="G53" s="25">
        <v>1</v>
      </c>
      <c r="H53" s="26">
        <v>75662.89</v>
      </c>
      <c r="I53" s="26">
        <f>ROUND(ROUND(H53,2)*ROUND(G53,3),2)</f>
        <v>75662.89</v>
      </c>
      <c r="O53">
        <f>(I53*21)/100</f>
        <v>15889.2069</v>
      </c>
      <c r="P53" t="s">
        <v>23</v>
      </c>
    </row>
    <row r="54" spans="1:5" ht="242.25">
      <c r="A54" s="27" t="s">
        <v>50</v>
      </c>
      <c r="E54" s="28" t="s">
        <v>88</v>
      </c>
    </row>
    <row r="55" spans="1:5" ht="12.75">
      <c r="A55" s="29" t="s">
        <v>52</v>
      </c>
      <c r="E55" s="30" t="s">
        <v>53</v>
      </c>
    </row>
    <row r="56" spans="1:5" ht="25.5">
      <c r="A56" t="s">
        <v>54</v>
      </c>
      <c r="E56" s="28" t="s">
        <v>89</v>
      </c>
    </row>
    <row r="57" spans="1:18" ht="12.75" customHeight="1">
      <c r="A57" s="5" t="s">
        <v>43</v>
      </c>
      <c r="B57" s="5"/>
      <c r="C57" s="31" t="s">
        <v>40</v>
      </c>
      <c r="D57" s="5"/>
      <c r="E57" s="20" t="s">
        <v>90</v>
      </c>
      <c r="F57" s="5"/>
      <c r="G57" s="5"/>
      <c r="H57" s="5"/>
      <c r="I57" s="32">
        <f>0+Q57</f>
        <v>19508.86</v>
      </c>
      <c r="O57">
        <f>0+R57</f>
        <v>4096.8606</v>
      </c>
      <c r="Q57">
        <f>0+I58+I62+I66</f>
        <v>19508.86</v>
      </c>
      <c r="R57">
        <f>0+O58+O62+O66</f>
        <v>4096.8606</v>
      </c>
    </row>
    <row r="58" spans="1:16" ht="12.75">
      <c r="A58" s="18" t="s">
        <v>45</v>
      </c>
      <c r="B58" s="22" t="s">
        <v>91</v>
      </c>
      <c r="C58" s="22" t="s">
        <v>92</v>
      </c>
      <c r="D58" s="18" t="s">
        <v>74</v>
      </c>
      <c r="E58" s="23" t="s">
        <v>93</v>
      </c>
      <c r="F58" s="24" t="s">
        <v>49</v>
      </c>
      <c r="G58" s="25">
        <v>2</v>
      </c>
      <c r="H58" s="26">
        <v>2328.09</v>
      </c>
      <c r="I58" s="26">
        <f>ROUND(ROUND(H58,2)*ROUND(G58,3),2)</f>
        <v>4656.18</v>
      </c>
      <c r="O58">
        <f>(I58*21)/100</f>
        <v>977.7977999999999</v>
      </c>
      <c r="P58" t="s">
        <v>23</v>
      </c>
    </row>
    <row r="59" spans="1:5" ht="76.5">
      <c r="A59" s="27" t="s">
        <v>50</v>
      </c>
      <c r="E59" s="28" t="s">
        <v>94</v>
      </c>
    </row>
    <row r="60" spans="1:5" ht="12.75">
      <c r="A60" s="29" t="s">
        <v>52</v>
      </c>
      <c r="E60" s="30" t="s">
        <v>95</v>
      </c>
    </row>
    <row r="61" spans="1:5" ht="76.5">
      <c r="A61" t="s">
        <v>54</v>
      </c>
      <c r="E61" s="28" t="s">
        <v>96</v>
      </c>
    </row>
    <row r="62" spans="1:16" ht="12.75">
      <c r="A62" s="18" t="s">
        <v>45</v>
      </c>
      <c r="B62" s="22" t="s">
        <v>97</v>
      </c>
      <c r="C62" s="22" t="s">
        <v>98</v>
      </c>
      <c r="D62" s="18" t="s">
        <v>74</v>
      </c>
      <c r="E62" s="23" t="s">
        <v>99</v>
      </c>
      <c r="F62" s="24" t="s">
        <v>49</v>
      </c>
      <c r="G62" s="25">
        <v>2</v>
      </c>
      <c r="H62" s="26">
        <v>582.02</v>
      </c>
      <c r="I62" s="26">
        <f>ROUND(ROUND(H62,2)*ROUND(G62,3),2)</f>
        <v>1164.04</v>
      </c>
      <c r="O62">
        <f>(I62*21)/100</f>
        <v>244.4484</v>
      </c>
      <c r="P62" t="s">
        <v>23</v>
      </c>
    </row>
    <row r="63" spans="1:5" ht="63.75">
      <c r="A63" s="27" t="s">
        <v>50</v>
      </c>
      <c r="E63" s="28" t="s">
        <v>100</v>
      </c>
    </row>
    <row r="64" spans="1:5" ht="12.75">
      <c r="A64" s="29" t="s">
        <v>52</v>
      </c>
      <c r="E64" s="30" t="s">
        <v>95</v>
      </c>
    </row>
    <row r="65" spans="1:5" ht="25.5">
      <c r="A65" t="s">
        <v>54</v>
      </c>
      <c r="E65" s="28" t="s">
        <v>101</v>
      </c>
    </row>
    <row r="66" spans="1:16" ht="12.75">
      <c r="A66" s="18" t="s">
        <v>45</v>
      </c>
      <c r="B66" s="22" t="s">
        <v>102</v>
      </c>
      <c r="C66" s="22" t="s">
        <v>103</v>
      </c>
      <c r="D66" s="18" t="s">
        <v>74</v>
      </c>
      <c r="E66" s="23" t="s">
        <v>104</v>
      </c>
      <c r="F66" s="24" t="s">
        <v>105</v>
      </c>
      <c r="G66" s="25">
        <v>336</v>
      </c>
      <c r="H66" s="26">
        <v>40.74</v>
      </c>
      <c r="I66" s="26">
        <f>ROUND(ROUND(H66,2)*ROUND(G66,3),2)</f>
        <v>13688.64</v>
      </c>
      <c r="O66">
        <f>(I66*21)/100</f>
        <v>2874.6144</v>
      </c>
      <c r="P66" t="s">
        <v>23</v>
      </c>
    </row>
    <row r="67" spans="1:5" ht="63.75">
      <c r="A67" s="27" t="s">
        <v>50</v>
      </c>
      <c r="E67" s="28" t="s">
        <v>106</v>
      </c>
    </row>
    <row r="68" spans="1:5" ht="12.75">
      <c r="A68" s="29" t="s">
        <v>52</v>
      </c>
      <c r="E68" s="30" t="s">
        <v>107</v>
      </c>
    </row>
    <row r="69" spans="1:5" ht="25.5">
      <c r="A69" t="s">
        <v>54</v>
      </c>
      <c r="E69" s="28" t="s">
        <v>108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0" sqref="H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67664.3142</v>
      </c>
      <c r="P2" t="s">
        <v>22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109</v>
      </c>
      <c r="I3" s="33">
        <f>0+I8</f>
        <v>322211.02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38" t="s">
        <v>109</v>
      </c>
      <c r="D4" s="39"/>
      <c r="E4" s="14" t="s">
        <v>110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19" t="s">
        <v>27</v>
      </c>
      <c r="D8" s="15"/>
      <c r="E8" s="20" t="s">
        <v>44</v>
      </c>
      <c r="F8" s="15"/>
      <c r="G8" s="15"/>
      <c r="H8" s="15"/>
      <c r="I8" s="21">
        <f>0+Q8</f>
        <v>322211.02</v>
      </c>
      <c r="O8">
        <f>0+R8</f>
        <v>67664.3142</v>
      </c>
      <c r="Q8">
        <f>0+I9</f>
        <v>322211.02</v>
      </c>
      <c r="R8">
        <f>0+O9</f>
        <v>67664.3142</v>
      </c>
    </row>
    <row r="9" spans="1:16" ht="12.75">
      <c r="A9" s="18" t="s">
        <v>45</v>
      </c>
      <c r="B9" s="22" t="s">
        <v>29</v>
      </c>
      <c r="C9" s="22" t="s">
        <v>111</v>
      </c>
      <c r="D9" s="18" t="s">
        <v>74</v>
      </c>
      <c r="E9" s="23" t="s">
        <v>112</v>
      </c>
      <c r="F9" s="24" t="s">
        <v>113</v>
      </c>
      <c r="G9" s="25">
        <v>1</v>
      </c>
      <c r="H9" s="26">
        <v>322211.02</v>
      </c>
      <c r="I9" s="26">
        <f>ROUND(ROUND(H9,2)*ROUND(G9,3),2)</f>
        <v>322211.02</v>
      </c>
      <c r="O9">
        <f>(I9*21)/100</f>
        <v>67664.3142</v>
      </c>
      <c r="P9" t="s">
        <v>23</v>
      </c>
    </row>
    <row r="10" spans="1:5" ht="12.75">
      <c r="A10" s="27" t="s">
        <v>50</v>
      </c>
      <c r="E10" s="28" t="s">
        <v>114</v>
      </c>
    </row>
    <row r="11" spans="1:5" ht="12.75">
      <c r="A11" s="29" t="s">
        <v>52</v>
      </c>
      <c r="E11" s="30" t="s">
        <v>53</v>
      </c>
    </row>
    <row r="12" spans="1:5" ht="12.75">
      <c r="A12" t="s">
        <v>54</v>
      </c>
      <c r="E12" s="28" t="s">
        <v>115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1"/>
  <sheetViews>
    <sheetView zoomScalePageLayoutView="0" workbookViewId="0" topLeftCell="A1">
      <pane ySplit="8" topLeftCell="A245" activePane="bottomLeft" state="frozen"/>
      <selection pane="topLeft" activeCell="A1" sqref="A1"/>
      <selection pane="bottomLeft" activeCell="F249" sqref="F24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0+O9+O22+O91+O100+O121+O178+O203</f>
        <v>2523331.7066999995</v>
      </c>
      <c r="P2" t="s">
        <v>22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120</v>
      </c>
      <c r="I3" s="33">
        <f>0+I9+I22+I91+I100+I121+I178+I203</f>
        <v>12015865.270000001</v>
      </c>
      <c r="O3" t="s">
        <v>19</v>
      </c>
      <c r="P3" t="s">
        <v>23</v>
      </c>
    </row>
    <row r="4" spans="1:16" ht="15" customHeight="1">
      <c r="A4" t="s">
        <v>17</v>
      </c>
      <c r="B4" s="10" t="s">
        <v>116</v>
      </c>
      <c r="C4" s="37" t="s">
        <v>117</v>
      </c>
      <c r="D4" s="34"/>
      <c r="E4" s="11" t="s">
        <v>118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119</v>
      </c>
      <c r="B5" s="13" t="s">
        <v>18</v>
      </c>
      <c r="C5" s="38" t="s">
        <v>120</v>
      </c>
      <c r="D5" s="39"/>
      <c r="E5" s="14" t="s">
        <v>121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0" t="s">
        <v>26</v>
      </c>
      <c r="B6" s="40" t="s">
        <v>28</v>
      </c>
      <c r="C6" s="40" t="s">
        <v>30</v>
      </c>
      <c r="D6" s="40" t="s">
        <v>31</v>
      </c>
      <c r="E6" s="40" t="s">
        <v>32</v>
      </c>
      <c r="F6" s="40" t="s">
        <v>34</v>
      </c>
      <c r="G6" s="40" t="s">
        <v>36</v>
      </c>
      <c r="H6" s="40" t="s">
        <v>38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27</v>
      </c>
      <c r="D9" s="15"/>
      <c r="E9" s="20" t="s">
        <v>44</v>
      </c>
      <c r="F9" s="15"/>
      <c r="G9" s="15"/>
      <c r="H9" s="15"/>
      <c r="I9" s="21">
        <f>0+Q9</f>
        <v>548518.19</v>
      </c>
      <c r="O9">
        <f>0+R9</f>
        <v>115188.8199</v>
      </c>
      <c r="Q9">
        <f>0+I10+I14+I18</f>
        <v>548518.19</v>
      </c>
      <c r="R9">
        <f>0+O10+O14+O18</f>
        <v>115188.8199</v>
      </c>
    </row>
    <row r="10" spans="1:16" ht="12.75">
      <c r="A10" s="18" t="s">
        <v>45</v>
      </c>
      <c r="B10" s="22" t="s">
        <v>29</v>
      </c>
      <c r="C10" s="22" t="s">
        <v>122</v>
      </c>
      <c r="D10" s="18" t="s">
        <v>47</v>
      </c>
      <c r="E10" s="23" t="s">
        <v>123</v>
      </c>
      <c r="F10" s="24" t="s">
        <v>124</v>
      </c>
      <c r="G10" s="25">
        <v>96.142</v>
      </c>
      <c r="H10" s="26">
        <v>110.58</v>
      </c>
      <c r="I10" s="26">
        <f>ROUND(ROUND(H10,2)*ROUND(G10,3),2)</f>
        <v>10631.38</v>
      </c>
      <c r="O10">
        <f>(I10*21)/100</f>
        <v>2232.5897999999997</v>
      </c>
      <c r="P10" t="s">
        <v>23</v>
      </c>
    </row>
    <row r="11" spans="1:5" ht="25.5">
      <c r="A11" s="27" t="s">
        <v>50</v>
      </c>
      <c r="E11" s="28" t="s">
        <v>125</v>
      </c>
    </row>
    <row r="12" spans="1:5" ht="12.75">
      <c r="A12" s="29" t="s">
        <v>52</v>
      </c>
      <c r="E12" s="30" t="s">
        <v>126</v>
      </c>
    </row>
    <row r="13" spans="1:5" ht="25.5">
      <c r="A13" t="s">
        <v>54</v>
      </c>
      <c r="E13" s="28" t="s">
        <v>127</v>
      </c>
    </row>
    <row r="14" spans="1:16" ht="12.75">
      <c r="A14" s="18" t="s">
        <v>45</v>
      </c>
      <c r="B14" s="22" t="s">
        <v>23</v>
      </c>
      <c r="C14" s="22" t="s">
        <v>122</v>
      </c>
      <c r="D14" s="18" t="s">
        <v>56</v>
      </c>
      <c r="E14" s="23" t="s">
        <v>123</v>
      </c>
      <c r="F14" s="24" t="s">
        <v>124</v>
      </c>
      <c r="G14" s="25">
        <v>82.631</v>
      </c>
      <c r="H14" s="26">
        <v>73.72</v>
      </c>
      <c r="I14" s="26">
        <f>ROUND(ROUND(H14,2)*ROUND(G14,3),2)</f>
        <v>6091.56</v>
      </c>
      <c r="O14">
        <f>(I14*21)/100</f>
        <v>1279.2276000000002</v>
      </c>
      <c r="P14" t="s">
        <v>23</v>
      </c>
    </row>
    <row r="15" spans="1:5" ht="25.5">
      <c r="A15" s="27" t="s">
        <v>50</v>
      </c>
      <c r="E15" s="28" t="s">
        <v>128</v>
      </c>
    </row>
    <row r="16" spans="1:5" ht="12.75">
      <c r="A16" s="29" t="s">
        <v>52</v>
      </c>
      <c r="E16" s="30" t="s">
        <v>129</v>
      </c>
    </row>
    <row r="17" spans="1:5" ht="25.5">
      <c r="A17" t="s">
        <v>54</v>
      </c>
      <c r="E17" s="28" t="s">
        <v>127</v>
      </c>
    </row>
    <row r="18" spans="1:16" ht="12.75">
      <c r="A18" s="18" t="s">
        <v>45</v>
      </c>
      <c r="B18" s="22" t="s">
        <v>22</v>
      </c>
      <c r="C18" s="22" t="s">
        <v>122</v>
      </c>
      <c r="D18" s="18" t="s">
        <v>59</v>
      </c>
      <c r="E18" s="23" t="s">
        <v>123</v>
      </c>
      <c r="F18" s="24" t="s">
        <v>124</v>
      </c>
      <c r="G18" s="25">
        <v>9618.29</v>
      </c>
      <c r="H18" s="26">
        <v>55.29</v>
      </c>
      <c r="I18" s="26">
        <f>ROUND(ROUND(H18,2)*ROUND(G18,3),2)</f>
        <v>531795.25</v>
      </c>
      <c r="O18">
        <f>(I18*21)/100</f>
        <v>111677.0025</v>
      </c>
      <c r="P18" t="s">
        <v>23</v>
      </c>
    </row>
    <row r="19" spans="1:5" ht="25.5">
      <c r="A19" s="27" t="s">
        <v>50</v>
      </c>
      <c r="E19" s="28" t="s">
        <v>130</v>
      </c>
    </row>
    <row r="20" spans="1:5" ht="12.75">
      <c r="A20" s="29" t="s">
        <v>52</v>
      </c>
      <c r="E20" s="30" t="s">
        <v>131</v>
      </c>
    </row>
    <row r="21" spans="1:5" ht="25.5">
      <c r="A21" t="s">
        <v>54</v>
      </c>
      <c r="E21" s="28" t="s">
        <v>127</v>
      </c>
    </row>
    <row r="22" spans="1:18" ht="12.75" customHeight="1">
      <c r="A22" s="5" t="s">
        <v>43</v>
      </c>
      <c r="B22" s="5"/>
      <c r="C22" s="31" t="s">
        <v>29</v>
      </c>
      <c r="D22" s="5"/>
      <c r="E22" s="20" t="s">
        <v>132</v>
      </c>
      <c r="F22" s="5"/>
      <c r="G22" s="5"/>
      <c r="H22" s="5"/>
      <c r="I22" s="32">
        <f>0+Q22</f>
        <v>1584121.3199999998</v>
      </c>
      <c r="O22">
        <f>0+R22</f>
        <v>332665.47719999996</v>
      </c>
      <c r="Q22">
        <f>0+I23+I27+I31+I35+I39+I43+I47+I51+I55+I59+I63+I67+I71+I75+I79+I83+I87</f>
        <v>1584121.3199999998</v>
      </c>
      <c r="R22">
        <f>0+O23+O27+O31+O35+O39+O43+O47+O51+O55+O59+O63+O67+O71+O75+O79+O83+O87</f>
        <v>332665.47719999996</v>
      </c>
    </row>
    <row r="23" spans="1:16" ht="12.75">
      <c r="A23" s="18" t="s">
        <v>45</v>
      </c>
      <c r="B23" s="22" t="s">
        <v>33</v>
      </c>
      <c r="C23" s="22" t="s">
        <v>133</v>
      </c>
      <c r="D23" s="18" t="s">
        <v>74</v>
      </c>
      <c r="E23" s="23" t="s">
        <v>134</v>
      </c>
      <c r="F23" s="24" t="s">
        <v>135</v>
      </c>
      <c r="G23" s="25">
        <v>110.849</v>
      </c>
      <c r="H23" s="26">
        <v>64.52</v>
      </c>
      <c r="I23" s="26">
        <f>ROUND(ROUND(H23,2)*ROUND(G23,3),2)</f>
        <v>7151.98</v>
      </c>
      <c r="O23">
        <f>(I23*21)/100</f>
        <v>1501.9157999999998</v>
      </c>
      <c r="P23" t="s">
        <v>23</v>
      </c>
    </row>
    <row r="24" spans="1:5" ht="38.25">
      <c r="A24" s="27" t="s">
        <v>50</v>
      </c>
      <c r="E24" s="28" t="s">
        <v>136</v>
      </c>
    </row>
    <row r="25" spans="1:5" ht="12.75">
      <c r="A25" s="29" t="s">
        <v>52</v>
      </c>
      <c r="E25" s="30" t="s">
        <v>137</v>
      </c>
    </row>
    <row r="26" spans="1:5" ht="38.25">
      <c r="A26" t="s">
        <v>54</v>
      </c>
      <c r="E26" s="28" t="s">
        <v>138</v>
      </c>
    </row>
    <row r="27" spans="1:16" ht="12.75">
      <c r="A27" s="18" t="s">
        <v>45</v>
      </c>
      <c r="B27" s="22" t="s">
        <v>35</v>
      </c>
      <c r="C27" s="22" t="s">
        <v>139</v>
      </c>
      <c r="D27" s="18" t="s">
        <v>74</v>
      </c>
      <c r="E27" s="23" t="s">
        <v>140</v>
      </c>
      <c r="F27" s="24" t="s">
        <v>49</v>
      </c>
      <c r="G27" s="25">
        <v>2</v>
      </c>
      <c r="H27" s="26">
        <v>7059.12</v>
      </c>
      <c r="I27" s="26">
        <f>ROUND(ROUND(H27,2)*ROUND(G27,3),2)</f>
        <v>14118.24</v>
      </c>
      <c r="O27">
        <f>(I27*21)/100</f>
        <v>2964.8304</v>
      </c>
      <c r="P27" t="s">
        <v>23</v>
      </c>
    </row>
    <row r="28" spans="1:5" ht="25.5">
      <c r="A28" s="27" t="s">
        <v>50</v>
      </c>
      <c r="E28" s="28" t="s">
        <v>141</v>
      </c>
    </row>
    <row r="29" spans="1:5" ht="12.75">
      <c r="A29" s="29" t="s">
        <v>52</v>
      </c>
      <c r="E29" s="30" t="s">
        <v>95</v>
      </c>
    </row>
    <row r="30" spans="1:5" ht="165.75">
      <c r="A30" t="s">
        <v>54</v>
      </c>
      <c r="E30" s="28" t="s">
        <v>142</v>
      </c>
    </row>
    <row r="31" spans="1:16" ht="25.5">
      <c r="A31" s="18" t="s">
        <v>45</v>
      </c>
      <c r="B31" s="22" t="s">
        <v>37</v>
      </c>
      <c r="C31" s="22" t="s">
        <v>143</v>
      </c>
      <c r="D31" s="18" t="s">
        <v>74</v>
      </c>
      <c r="E31" s="23" t="s">
        <v>144</v>
      </c>
      <c r="F31" s="24" t="s">
        <v>145</v>
      </c>
      <c r="G31" s="25">
        <v>278.148</v>
      </c>
      <c r="H31" s="26">
        <v>514.48</v>
      </c>
      <c r="I31" s="26">
        <f>ROUND(ROUND(H31,2)*ROUND(G31,3),2)</f>
        <v>143101.58</v>
      </c>
      <c r="O31">
        <f>(I31*21)/100</f>
        <v>30051.331799999996</v>
      </c>
      <c r="P31" t="s">
        <v>23</v>
      </c>
    </row>
    <row r="32" spans="1:5" ht="51">
      <c r="A32" s="27" t="s">
        <v>50</v>
      </c>
      <c r="E32" s="28" t="s">
        <v>146</v>
      </c>
    </row>
    <row r="33" spans="1:5" ht="12.75">
      <c r="A33" s="29" t="s">
        <v>52</v>
      </c>
      <c r="E33" s="30" t="s">
        <v>147</v>
      </c>
    </row>
    <row r="34" spans="1:5" ht="63.75">
      <c r="A34" t="s">
        <v>54</v>
      </c>
      <c r="E34" s="28" t="s">
        <v>148</v>
      </c>
    </row>
    <row r="35" spans="1:16" ht="12.75">
      <c r="A35" s="18" t="s">
        <v>45</v>
      </c>
      <c r="B35" s="22" t="s">
        <v>69</v>
      </c>
      <c r="C35" s="22" t="s">
        <v>149</v>
      </c>
      <c r="D35" s="18" t="s">
        <v>74</v>
      </c>
      <c r="E35" s="23" t="s">
        <v>150</v>
      </c>
      <c r="F35" s="24" t="s">
        <v>145</v>
      </c>
      <c r="G35" s="25">
        <v>0.107</v>
      </c>
      <c r="H35" s="26">
        <v>824.34</v>
      </c>
      <c r="I35" s="26">
        <f>ROUND(ROUND(H35,2)*ROUND(G35,3),2)</f>
        <v>88.2</v>
      </c>
      <c r="O35">
        <f>(I35*21)/100</f>
        <v>18.522000000000002</v>
      </c>
      <c r="P35" t="s">
        <v>23</v>
      </c>
    </row>
    <row r="36" spans="1:5" ht="51">
      <c r="A36" s="27" t="s">
        <v>50</v>
      </c>
      <c r="E36" s="28" t="s">
        <v>151</v>
      </c>
    </row>
    <row r="37" spans="1:5" ht="12.75">
      <c r="A37" s="29" t="s">
        <v>52</v>
      </c>
      <c r="E37" s="30" t="s">
        <v>152</v>
      </c>
    </row>
    <row r="38" spans="1:5" ht="63.75">
      <c r="A38" t="s">
        <v>54</v>
      </c>
      <c r="E38" s="28" t="s">
        <v>148</v>
      </c>
    </row>
    <row r="39" spans="1:16" ht="25.5">
      <c r="A39" s="18" t="s">
        <v>45</v>
      </c>
      <c r="B39" s="22" t="s">
        <v>71</v>
      </c>
      <c r="C39" s="22" t="s">
        <v>153</v>
      </c>
      <c r="D39" s="18" t="s">
        <v>74</v>
      </c>
      <c r="E39" s="23" t="s">
        <v>154</v>
      </c>
      <c r="F39" s="24" t="s">
        <v>145</v>
      </c>
      <c r="G39" s="25">
        <v>54.173</v>
      </c>
      <c r="H39" s="26">
        <v>514.48</v>
      </c>
      <c r="I39" s="26">
        <f>ROUND(ROUND(H39,2)*ROUND(G39,3),2)</f>
        <v>27870.93</v>
      </c>
      <c r="O39">
        <f>(I39*21)/100</f>
        <v>5852.8953</v>
      </c>
      <c r="P39" t="s">
        <v>23</v>
      </c>
    </row>
    <row r="40" spans="1:5" ht="51">
      <c r="A40" s="27" t="s">
        <v>50</v>
      </c>
      <c r="E40" s="28" t="s">
        <v>155</v>
      </c>
    </row>
    <row r="41" spans="1:5" ht="12.75">
      <c r="A41" s="29" t="s">
        <v>52</v>
      </c>
      <c r="E41" s="30" t="s">
        <v>156</v>
      </c>
    </row>
    <row r="42" spans="1:5" ht="63.75">
      <c r="A42" t="s">
        <v>54</v>
      </c>
      <c r="E42" s="28" t="s">
        <v>157</v>
      </c>
    </row>
    <row r="43" spans="1:16" ht="12.75">
      <c r="A43" s="18" t="s">
        <v>45</v>
      </c>
      <c r="B43" s="22" t="s">
        <v>40</v>
      </c>
      <c r="C43" s="22" t="s">
        <v>158</v>
      </c>
      <c r="D43" s="18" t="s">
        <v>74</v>
      </c>
      <c r="E43" s="23" t="s">
        <v>159</v>
      </c>
      <c r="F43" s="24" t="s">
        <v>160</v>
      </c>
      <c r="G43" s="25">
        <v>21.237</v>
      </c>
      <c r="H43" s="26">
        <v>77.31</v>
      </c>
      <c r="I43" s="26">
        <f>ROUND(ROUND(H43,2)*ROUND(G43,3),2)</f>
        <v>1641.83</v>
      </c>
      <c r="O43">
        <f>(I43*21)/100</f>
        <v>344.78430000000003</v>
      </c>
      <c r="P43" t="s">
        <v>23</v>
      </c>
    </row>
    <row r="44" spans="1:5" ht="51">
      <c r="A44" s="27" t="s">
        <v>50</v>
      </c>
      <c r="E44" s="28" t="s">
        <v>161</v>
      </c>
    </row>
    <row r="45" spans="1:5" ht="12.75">
      <c r="A45" s="29" t="s">
        <v>52</v>
      </c>
      <c r="E45" s="30" t="s">
        <v>162</v>
      </c>
    </row>
    <row r="46" spans="1:5" ht="63.75">
      <c r="A46" t="s">
        <v>54</v>
      </c>
      <c r="E46" s="28" t="s">
        <v>148</v>
      </c>
    </row>
    <row r="47" spans="1:16" ht="25.5">
      <c r="A47" s="18" t="s">
        <v>45</v>
      </c>
      <c r="B47" s="22" t="s">
        <v>42</v>
      </c>
      <c r="C47" s="22" t="s">
        <v>163</v>
      </c>
      <c r="D47" s="18" t="s">
        <v>74</v>
      </c>
      <c r="E47" s="23" t="s">
        <v>164</v>
      </c>
      <c r="F47" s="24" t="s">
        <v>160</v>
      </c>
      <c r="G47" s="25">
        <v>70.79</v>
      </c>
      <c r="H47" s="26">
        <v>77.31</v>
      </c>
      <c r="I47" s="26">
        <f>ROUND(ROUND(H47,2)*ROUND(G47,3),2)</f>
        <v>5472.77</v>
      </c>
      <c r="O47">
        <f>(I47*21)/100</f>
        <v>1149.2817000000002</v>
      </c>
      <c r="P47" t="s">
        <v>23</v>
      </c>
    </row>
    <row r="48" spans="1:5" ht="51">
      <c r="A48" s="27" t="s">
        <v>50</v>
      </c>
      <c r="E48" s="28" t="s">
        <v>165</v>
      </c>
    </row>
    <row r="49" spans="1:5" ht="12.75">
      <c r="A49" s="29" t="s">
        <v>52</v>
      </c>
      <c r="E49" s="30" t="s">
        <v>166</v>
      </c>
    </row>
    <row r="50" spans="1:5" ht="63.75">
      <c r="A50" t="s">
        <v>54</v>
      </c>
      <c r="E50" s="28" t="s">
        <v>148</v>
      </c>
    </row>
    <row r="51" spans="1:16" ht="12.75">
      <c r="A51" s="18" t="s">
        <v>45</v>
      </c>
      <c r="B51" s="22" t="s">
        <v>81</v>
      </c>
      <c r="C51" s="22" t="s">
        <v>167</v>
      </c>
      <c r="D51" s="18" t="s">
        <v>74</v>
      </c>
      <c r="E51" s="23" t="s">
        <v>168</v>
      </c>
      <c r="F51" s="24" t="s">
        <v>145</v>
      </c>
      <c r="G51" s="25">
        <v>40.059</v>
      </c>
      <c r="H51" s="26">
        <v>1417.12</v>
      </c>
      <c r="I51" s="26">
        <f>ROUND(ROUND(H51,2)*ROUND(G51,3),2)</f>
        <v>56768.41</v>
      </c>
      <c r="O51">
        <f>(I51*21)/100</f>
        <v>11921.366100000001</v>
      </c>
      <c r="P51" t="s">
        <v>23</v>
      </c>
    </row>
    <row r="52" spans="1:5" ht="165.75">
      <c r="A52" s="27" t="s">
        <v>50</v>
      </c>
      <c r="E52" s="28" t="s">
        <v>169</v>
      </c>
    </row>
    <row r="53" spans="1:5" ht="51">
      <c r="A53" s="29" t="s">
        <v>52</v>
      </c>
      <c r="E53" s="30" t="s">
        <v>170</v>
      </c>
    </row>
    <row r="54" spans="1:5" ht="63.75">
      <c r="A54" t="s">
        <v>54</v>
      </c>
      <c r="E54" s="28" t="s">
        <v>148</v>
      </c>
    </row>
    <row r="55" spans="1:16" ht="12.75">
      <c r="A55" s="18" t="s">
        <v>45</v>
      </c>
      <c r="B55" s="22" t="s">
        <v>85</v>
      </c>
      <c r="C55" s="22" t="s">
        <v>171</v>
      </c>
      <c r="D55" s="18" t="s">
        <v>74</v>
      </c>
      <c r="E55" s="23" t="s">
        <v>172</v>
      </c>
      <c r="F55" s="24" t="s">
        <v>160</v>
      </c>
      <c r="G55" s="25">
        <v>713.183</v>
      </c>
      <c r="H55" s="26">
        <v>39.58</v>
      </c>
      <c r="I55" s="26">
        <f>ROUND(ROUND(H55,2)*ROUND(G55,3),2)</f>
        <v>28227.78</v>
      </c>
      <c r="O55">
        <f>(I55*21)/100</f>
        <v>5927.8338</v>
      </c>
      <c r="P55" t="s">
        <v>23</v>
      </c>
    </row>
    <row r="56" spans="1:5" ht="25.5">
      <c r="A56" s="27" t="s">
        <v>50</v>
      </c>
      <c r="E56" s="28" t="s">
        <v>173</v>
      </c>
    </row>
    <row r="57" spans="1:5" ht="12.75">
      <c r="A57" s="29" t="s">
        <v>52</v>
      </c>
      <c r="E57" s="30" t="s">
        <v>174</v>
      </c>
    </row>
    <row r="58" spans="1:5" ht="25.5">
      <c r="A58" t="s">
        <v>54</v>
      </c>
      <c r="E58" s="28" t="s">
        <v>175</v>
      </c>
    </row>
    <row r="59" spans="1:16" ht="12.75">
      <c r="A59" s="18" t="s">
        <v>45</v>
      </c>
      <c r="B59" s="22" t="s">
        <v>91</v>
      </c>
      <c r="C59" s="22" t="s">
        <v>176</v>
      </c>
      <c r="D59" s="18" t="s">
        <v>74</v>
      </c>
      <c r="E59" s="23" t="s">
        <v>177</v>
      </c>
      <c r="F59" s="24" t="s">
        <v>145</v>
      </c>
      <c r="G59" s="25">
        <v>276.842</v>
      </c>
      <c r="H59" s="26">
        <v>154.61</v>
      </c>
      <c r="I59" s="26">
        <f>ROUND(ROUND(H59,2)*ROUND(G59,3),2)</f>
        <v>42802.54</v>
      </c>
      <c r="O59">
        <f>(I59*21)/100</f>
        <v>8988.5334</v>
      </c>
      <c r="P59" t="s">
        <v>23</v>
      </c>
    </row>
    <row r="60" spans="1:5" ht="76.5">
      <c r="A60" s="27" t="s">
        <v>50</v>
      </c>
      <c r="E60" s="28" t="s">
        <v>178</v>
      </c>
    </row>
    <row r="61" spans="1:5" ht="12.75">
      <c r="A61" s="29" t="s">
        <v>52</v>
      </c>
      <c r="E61" s="30" t="s">
        <v>179</v>
      </c>
    </row>
    <row r="62" spans="1:5" ht="38.25">
      <c r="A62" t="s">
        <v>54</v>
      </c>
      <c r="E62" s="28" t="s">
        <v>180</v>
      </c>
    </row>
    <row r="63" spans="1:16" ht="12.75">
      <c r="A63" s="18" t="s">
        <v>45</v>
      </c>
      <c r="B63" s="22" t="s">
        <v>97</v>
      </c>
      <c r="C63" s="22" t="s">
        <v>181</v>
      </c>
      <c r="D63" s="18" t="s">
        <v>74</v>
      </c>
      <c r="E63" s="23" t="s">
        <v>182</v>
      </c>
      <c r="F63" s="24" t="s">
        <v>145</v>
      </c>
      <c r="G63" s="25">
        <v>342.767</v>
      </c>
      <c r="H63" s="26">
        <v>209.9</v>
      </c>
      <c r="I63" s="26">
        <f>ROUND(ROUND(H63,2)*ROUND(G63,3),2)</f>
        <v>71946.79</v>
      </c>
      <c r="O63">
        <f>(I63*21)/100</f>
        <v>15108.825899999998</v>
      </c>
      <c r="P63" t="s">
        <v>23</v>
      </c>
    </row>
    <row r="64" spans="1:5" ht="63.75">
      <c r="A64" s="27" t="s">
        <v>50</v>
      </c>
      <c r="E64" s="28" t="s">
        <v>183</v>
      </c>
    </row>
    <row r="65" spans="1:5" ht="12.75">
      <c r="A65" s="29" t="s">
        <v>52</v>
      </c>
      <c r="E65" s="30" t="s">
        <v>184</v>
      </c>
    </row>
    <row r="66" spans="1:5" ht="38.25">
      <c r="A66" t="s">
        <v>54</v>
      </c>
      <c r="E66" s="28" t="s">
        <v>180</v>
      </c>
    </row>
    <row r="67" spans="1:16" ht="12.75">
      <c r="A67" s="18" t="s">
        <v>45</v>
      </c>
      <c r="B67" s="22" t="s">
        <v>102</v>
      </c>
      <c r="C67" s="22" t="s">
        <v>185</v>
      </c>
      <c r="D67" s="18" t="s">
        <v>74</v>
      </c>
      <c r="E67" s="23" t="s">
        <v>186</v>
      </c>
      <c r="F67" s="24" t="s">
        <v>145</v>
      </c>
      <c r="G67" s="25">
        <v>257.567</v>
      </c>
      <c r="H67" s="26">
        <v>98.94</v>
      </c>
      <c r="I67" s="26">
        <f>ROUND(ROUND(H67,2)*ROUND(G67,3),2)</f>
        <v>25483.68</v>
      </c>
      <c r="O67">
        <f>(I67*21)/100</f>
        <v>5351.5728</v>
      </c>
      <c r="P67" t="s">
        <v>23</v>
      </c>
    </row>
    <row r="68" spans="1:5" ht="51">
      <c r="A68" s="27" t="s">
        <v>50</v>
      </c>
      <c r="E68" s="28" t="s">
        <v>187</v>
      </c>
    </row>
    <row r="69" spans="1:5" ht="12.75">
      <c r="A69" s="29" t="s">
        <v>52</v>
      </c>
      <c r="E69" s="30" t="s">
        <v>188</v>
      </c>
    </row>
    <row r="70" spans="1:5" ht="306">
      <c r="A70" t="s">
        <v>54</v>
      </c>
      <c r="E70" s="28" t="s">
        <v>189</v>
      </c>
    </row>
    <row r="71" spans="1:16" ht="12.75">
      <c r="A71" s="18" t="s">
        <v>45</v>
      </c>
      <c r="B71" s="22" t="s">
        <v>190</v>
      </c>
      <c r="C71" s="22" t="s">
        <v>191</v>
      </c>
      <c r="D71" s="18" t="s">
        <v>74</v>
      </c>
      <c r="E71" s="23" t="s">
        <v>192</v>
      </c>
      <c r="F71" s="24" t="s">
        <v>145</v>
      </c>
      <c r="G71" s="25">
        <v>5062.258</v>
      </c>
      <c r="H71" s="26">
        <v>154.61</v>
      </c>
      <c r="I71" s="26">
        <f>ROUND(ROUND(H71,2)*ROUND(G71,3),2)</f>
        <v>782675.71</v>
      </c>
      <c r="O71">
        <f>(I71*21)/100</f>
        <v>164361.8991</v>
      </c>
      <c r="P71" t="s">
        <v>23</v>
      </c>
    </row>
    <row r="72" spans="1:5" ht="51">
      <c r="A72" s="27" t="s">
        <v>50</v>
      </c>
      <c r="E72" s="28" t="s">
        <v>193</v>
      </c>
    </row>
    <row r="73" spans="1:5" ht="12.75">
      <c r="A73" s="29" t="s">
        <v>52</v>
      </c>
      <c r="E73" s="30" t="s">
        <v>194</v>
      </c>
    </row>
    <row r="74" spans="1:5" ht="318.75">
      <c r="A74" t="s">
        <v>54</v>
      </c>
      <c r="E74" s="28" t="s">
        <v>195</v>
      </c>
    </row>
    <row r="75" spans="1:16" ht="12.75">
      <c r="A75" s="18" t="s">
        <v>45</v>
      </c>
      <c r="B75" s="22" t="s">
        <v>196</v>
      </c>
      <c r="C75" s="22" t="s">
        <v>197</v>
      </c>
      <c r="D75" s="18" t="s">
        <v>74</v>
      </c>
      <c r="E75" s="23" t="s">
        <v>198</v>
      </c>
      <c r="F75" s="24" t="s">
        <v>145</v>
      </c>
      <c r="G75" s="25">
        <v>489.839</v>
      </c>
      <c r="H75" s="26">
        <v>241.57</v>
      </c>
      <c r="I75" s="26">
        <f>ROUND(ROUND(H75,2)*ROUND(G75,3),2)</f>
        <v>118330.41</v>
      </c>
      <c r="O75">
        <f>(I75*21)/100</f>
        <v>24849.3861</v>
      </c>
      <c r="P75" t="s">
        <v>23</v>
      </c>
    </row>
    <row r="76" spans="1:5" ht="38.25">
      <c r="A76" s="27" t="s">
        <v>50</v>
      </c>
      <c r="E76" s="28" t="s">
        <v>199</v>
      </c>
    </row>
    <row r="77" spans="1:5" ht="12.75">
      <c r="A77" s="29" t="s">
        <v>52</v>
      </c>
      <c r="E77" s="30" t="s">
        <v>200</v>
      </c>
    </row>
    <row r="78" spans="1:5" ht="229.5">
      <c r="A78" t="s">
        <v>54</v>
      </c>
      <c r="E78" s="28" t="s">
        <v>201</v>
      </c>
    </row>
    <row r="79" spans="1:16" ht="12.75">
      <c r="A79" s="18" t="s">
        <v>45</v>
      </c>
      <c r="B79" s="22" t="s">
        <v>202</v>
      </c>
      <c r="C79" s="22" t="s">
        <v>203</v>
      </c>
      <c r="D79" s="18" t="s">
        <v>74</v>
      </c>
      <c r="E79" s="23" t="s">
        <v>204</v>
      </c>
      <c r="F79" s="24" t="s">
        <v>135</v>
      </c>
      <c r="G79" s="25">
        <v>10904.501</v>
      </c>
      <c r="H79" s="26">
        <v>16.22</v>
      </c>
      <c r="I79" s="26">
        <f>ROUND(ROUND(H79,2)*ROUND(G79,3),2)</f>
        <v>176871.01</v>
      </c>
      <c r="O79">
        <f>(I79*21)/100</f>
        <v>37142.9121</v>
      </c>
      <c r="P79" t="s">
        <v>23</v>
      </c>
    </row>
    <row r="80" spans="1:5" ht="114.75">
      <c r="A80" s="27" t="s">
        <v>50</v>
      </c>
      <c r="E80" s="28" t="s">
        <v>205</v>
      </c>
    </row>
    <row r="81" spans="1:5" ht="63.75">
      <c r="A81" s="29" t="s">
        <v>52</v>
      </c>
      <c r="E81" s="30" t="s">
        <v>206</v>
      </c>
    </row>
    <row r="82" spans="1:5" ht="25.5">
      <c r="A82" t="s">
        <v>54</v>
      </c>
      <c r="E82" s="28" t="s">
        <v>207</v>
      </c>
    </row>
    <row r="83" spans="1:16" ht="12.75">
      <c r="A83" s="18" t="s">
        <v>45</v>
      </c>
      <c r="B83" s="22" t="s">
        <v>208</v>
      </c>
      <c r="C83" s="22" t="s">
        <v>209</v>
      </c>
      <c r="D83" s="18" t="s">
        <v>74</v>
      </c>
      <c r="E83" s="23" t="s">
        <v>210</v>
      </c>
      <c r="F83" s="24" t="s">
        <v>135</v>
      </c>
      <c r="G83" s="25">
        <v>1717.113</v>
      </c>
      <c r="H83" s="26">
        <v>36.24</v>
      </c>
      <c r="I83" s="26">
        <f>ROUND(ROUND(H83,2)*ROUND(G83,3),2)</f>
        <v>62228.18</v>
      </c>
      <c r="O83">
        <f>(I83*21)/100</f>
        <v>13067.917800000001</v>
      </c>
      <c r="P83" t="s">
        <v>23</v>
      </c>
    </row>
    <row r="84" spans="1:5" ht="38.25">
      <c r="A84" s="27" t="s">
        <v>50</v>
      </c>
      <c r="E84" s="28" t="s">
        <v>211</v>
      </c>
    </row>
    <row r="85" spans="1:5" ht="12.75">
      <c r="A85" s="29" t="s">
        <v>52</v>
      </c>
      <c r="E85" s="30" t="s">
        <v>212</v>
      </c>
    </row>
    <row r="86" spans="1:5" ht="38.25">
      <c r="A86" t="s">
        <v>54</v>
      </c>
      <c r="E86" s="28" t="s">
        <v>213</v>
      </c>
    </row>
    <row r="87" spans="1:16" ht="12.75">
      <c r="A87" s="18" t="s">
        <v>45</v>
      </c>
      <c r="B87" s="22" t="s">
        <v>214</v>
      </c>
      <c r="C87" s="22" t="s">
        <v>215</v>
      </c>
      <c r="D87" s="18" t="s">
        <v>74</v>
      </c>
      <c r="E87" s="23" t="s">
        <v>216</v>
      </c>
      <c r="F87" s="24" t="s">
        <v>135</v>
      </c>
      <c r="G87" s="25">
        <v>56</v>
      </c>
      <c r="H87" s="26">
        <v>345.38</v>
      </c>
      <c r="I87" s="26">
        <f>ROUND(ROUND(H87,2)*ROUND(G87,3),2)</f>
        <v>19341.28</v>
      </c>
      <c r="O87">
        <f>(I87*21)/100</f>
        <v>4061.6688</v>
      </c>
      <c r="P87" t="s">
        <v>23</v>
      </c>
    </row>
    <row r="88" spans="1:5" ht="38.25">
      <c r="A88" s="27" t="s">
        <v>50</v>
      </c>
      <c r="E88" s="28" t="s">
        <v>217</v>
      </c>
    </row>
    <row r="89" spans="1:5" ht="12.75">
      <c r="A89" s="29" t="s">
        <v>52</v>
      </c>
      <c r="E89" s="30" t="s">
        <v>218</v>
      </c>
    </row>
    <row r="90" spans="1:5" ht="38.25">
      <c r="A90" t="s">
        <v>54</v>
      </c>
      <c r="E90" s="28" t="s">
        <v>219</v>
      </c>
    </row>
    <row r="91" spans="1:18" ht="12.75" customHeight="1">
      <c r="A91" s="5" t="s">
        <v>43</v>
      </c>
      <c r="B91" s="5"/>
      <c r="C91" s="31" t="s">
        <v>23</v>
      </c>
      <c r="D91" s="5"/>
      <c r="E91" s="20" t="s">
        <v>220</v>
      </c>
      <c r="F91" s="5"/>
      <c r="G91" s="5"/>
      <c r="H91" s="5"/>
      <c r="I91" s="32">
        <f>0+Q91</f>
        <v>2249890.29</v>
      </c>
      <c r="O91">
        <f>0+R91</f>
        <v>472476.9609</v>
      </c>
      <c r="Q91">
        <f>0+I92+I96</f>
        <v>2249890.29</v>
      </c>
      <c r="R91">
        <f>0+O92+O96</f>
        <v>472476.9609</v>
      </c>
    </row>
    <row r="92" spans="1:16" ht="12.75">
      <c r="A92" s="18" t="s">
        <v>45</v>
      </c>
      <c r="B92" s="22" t="s">
        <v>221</v>
      </c>
      <c r="C92" s="22" t="s">
        <v>222</v>
      </c>
      <c r="D92" s="18" t="s">
        <v>74</v>
      </c>
      <c r="E92" s="23" t="s">
        <v>223</v>
      </c>
      <c r="F92" s="24" t="s">
        <v>135</v>
      </c>
      <c r="G92" s="25">
        <v>2193.626</v>
      </c>
      <c r="H92" s="26">
        <v>37.4</v>
      </c>
      <c r="I92" s="26">
        <f>ROUND(ROUND(H92,2)*ROUND(G92,3),2)</f>
        <v>82041.61</v>
      </c>
      <c r="O92">
        <f>(I92*21)/100</f>
        <v>17228.738100000002</v>
      </c>
      <c r="P92" t="s">
        <v>23</v>
      </c>
    </row>
    <row r="93" spans="1:5" ht="25.5">
      <c r="A93" s="27" t="s">
        <v>50</v>
      </c>
      <c r="E93" s="28" t="s">
        <v>224</v>
      </c>
    </row>
    <row r="94" spans="1:5" ht="12.75">
      <c r="A94" s="29" t="s">
        <v>52</v>
      </c>
      <c r="E94" s="30" t="s">
        <v>225</v>
      </c>
    </row>
    <row r="95" spans="1:5" ht="51">
      <c r="A95" t="s">
        <v>54</v>
      </c>
      <c r="E95" s="28" t="s">
        <v>226</v>
      </c>
    </row>
    <row r="96" spans="1:16" ht="12.75">
      <c r="A96" s="18" t="s">
        <v>45</v>
      </c>
      <c r="B96" s="22" t="s">
        <v>227</v>
      </c>
      <c r="C96" s="22" t="s">
        <v>228</v>
      </c>
      <c r="D96" s="18" t="s">
        <v>74</v>
      </c>
      <c r="E96" s="23" t="s">
        <v>229</v>
      </c>
      <c r="F96" s="24" t="s">
        <v>145</v>
      </c>
      <c r="G96" s="25">
        <v>2678.572</v>
      </c>
      <c r="H96" s="26">
        <v>809.33</v>
      </c>
      <c r="I96" s="26">
        <f>ROUND(ROUND(H96,2)*ROUND(G96,3),2)</f>
        <v>2167848.68</v>
      </c>
      <c r="O96">
        <f>(I96*21)/100</f>
        <v>455248.2228</v>
      </c>
      <c r="P96" t="s">
        <v>23</v>
      </c>
    </row>
    <row r="97" spans="1:5" ht="12.75">
      <c r="A97" s="27" t="s">
        <v>50</v>
      </c>
      <c r="E97" s="28" t="s">
        <v>74</v>
      </c>
    </row>
    <row r="98" spans="1:5" ht="12.75">
      <c r="A98" s="29" t="s">
        <v>52</v>
      </c>
      <c r="E98" s="30" t="s">
        <v>230</v>
      </c>
    </row>
    <row r="99" spans="1:5" ht="38.25">
      <c r="A99" t="s">
        <v>54</v>
      </c>
      <c r="E99" s="28" t="s">
        <v>231</v>
      </c>
    </row>
    <row r="100" spans="1:18" ht="12.75" customHeight="1">
      <c r="A100" s="5" t="s">
        <v>43</v>
      </c>
      <c r="B100" s="5"/>
      <c r="C100" s="31" t="s">
        <v>33</v>
      </c>
      <c r="D100" s="5"/>
      <c r="E100" s="20" t="s">
        <v>232</v>
      </c>
      <c r="F100" s="5"/>
      <c r="G100" s="5"/>
      <c r="H100" s="5"/>
      <c r="I100" s="32">
        <f>0+Q100</f>
        <v>669861.1000000001</v>
      </c>
      <c r="O100">
        <f>0+R100</f>
        <v>140670.831</v>
      </c>
      <c r="Q100">
        <f>0+I101+I105+I109+I113+I117</f>
        <v>669861.1000000001</v>
      </c>
      <c r="R100">
        <f>0+O101+O105+O109+O113+O117</f>
        <v>140670.831</v>
      </c>
    </row>
    <row r="101" spans="1:16" ht="12.75">
      <c r="A101" s="18" t="s">
        <v>45</v>
      </c>
      <c r="B101" s="22" t="s">
        <v>233</v>
      </c>
      <c r="C101" s="22" t="s">
        <v>234</v>
      </c>
      <c r="D101" s="18" t="s">
        <v>74</v>
      </c>
      <c r="E101" s="23" t="s">
        <v>235</v>
      </c>
      <c r="F101" s="24" t="s">
        <v>145</v>
      </c>
      <c r="G101" s="25">
        <v>81.984</v>
      </c>
      <c r="H101" s="26">
        <v>2328.09</v>
      </c>
      <c r="I101" s="26">
        <f>ROUND(ROUND(H101,2)*ROUND(G101,3),2)</f>
        <v>190866.13</v>
      </c>
      <c r="O101">
        <f>(I101*21)/100</f>
        <v>40081.8873</v>
      </c>
      <c r="P101" t="s">
        <v>23</v>
      </c>
    </row>
    <row r="102" spans="1:5" ht="63.75">
      <c r="A102" s="27" t="s">
        <v>50</v>
      </c>
      <c r="E102" s="28" t="s">
        <v>236</v>
      </c>
    </row>
    <row r="103" spans="1:5" ht="38.25">
      <c r="A103" s="29" t="s">
        <v>52</v>
      </c>
      <c r="E103" s="30" t="s">
        <v>237</v>
      </c>
    </row>
    <row r="104" spans="1:5" ht="369.75">
      <c r="A104" t="s">
        <v>54</v>
      </c>
      <c r="E104" s="28" t="s">
        <v>238</v>
      </c>
    </row>
    <row r="105" spans="1:16" ht="12.75">
      <c r="A105" s="18" t="s">
        <v>45</v>
      </c>
      <c r="B105" s="22" t="s">
        <v>239</v>
      </c>
      <c r="C105" s="22" t="s">
        <v>240</v>
      </c>
      <c r="D105" s="18" t="s">
        <v>74</v>
      </c>
      <c r="E105" s="23" t="s">
        <v>241</v>
      </c>
      <c r="F105" s="24" t="s">
        <v>145</v>
      </c>
      <c r="G105" s="25">
        <v>123.532</v>
      </c>
      <c r="H105" s="26">
        <v>2328.09</v>
      </c>
      <c r="I105" s="26">
        <f>ROUND(ROUND(H105,2)*ROUND(G105,3),2)</f>
        <v>287593.61</v>
      </c>
      <c r="O105">
        <f>(I105*21)/100</f>
        <v>60394.65809999999</v>
      </c>
      <c r="P105" t="s">
        <v>23</v>
      </c>
    </row>
    <row r="106" spans="1:5" ht="204">
      <c r="A106" s="27" t="s">
        <v>50</v>
      </c>
      <c r="E106" s="28" t="s">
        <v>242</v>
      </c>
    </row>
    <row r="107" spans="1:5" ht="76.5">
      <c r="A107" s="29" t="s">
        <v>52</v>
      </c>
      <c r="E107" s="30" t="s">
        <v>243</v>
      </c>
    </row>
    <row r="108" spans="1:5" ht="369.75">
      <c r="A108" t="s">
        <v>54</v>
      </c>
      <c r="E108" s="28" t="s">
        <v>238</v>
      </c>
    </row>
    <row r="109" spans="1:16" ht="12.75">
      <c r="A109" s="18" t="s">
        <v>45</v>
      </c>
      <c r="B109" s="22" t="s">
        <v>244</v>
      </c>
      <c r="C109" s="22" t="s">
        <v>245</v>
      </c>
      <c r="D109" s="18" t="s">
        <v>74</v>
      </c>
      <c r="E109" s="23" t="s">
        <v>246</v>
      </c>
      <c r="F109" s="24" t="s">
        <v>145</v>
      </c>
      <c r="G109" s="25">
        <v>3.59</v>
      </c>
      <c r="H109" s="26">
        <v>1069.45</v>
      </c>
      <c r="I109" s="26">
        <f>ROUND(ROUND(H109,2)*ROUND(G109,3),2)</f>
        <v>3839.33</v>
      </c>
      <c r="O109">
        <f>(I109*21)/100</f>
        <v>806.2592999999999</v>
      </c>
      <c r="P109" t="s">
        <v>23</v>
      </c>
    </row>
    <row r="110" spans="1:5" ht="25.5">
      <c r="A110" s="27" t="s">
        <v>50</v>
      </c>
      <c r="E110" s="28" t="s">
        <v>247</v>
      </c>
    </row>
    <row r="111" spans="1:5" ht="12.75">
      <c r="A111" s="29" t="s">
        <v>52</v>
      </c>
      <c r="E111" s="30" t="s">
        <v>248</v>
      </c>
    </row>
    <row r="112" spans="1:5" ht="38.25">
      <c r="A112" t="s">
        <v>54</v>
      </c>
      <c r="E112" s="28" t="s">
        <v>231</v>
      </c>
    </row>
    <row r="113" spans="1:16" ht="12.75">
      <c r="A113" s="18" t="s">
        <v>45</v>
      </c>
      <c r="B113" s="22" t="s">
        <v>249</v>
      </c>
      <c r="C113" s="22" t="s">
        <v>250</v>
      </c>
      <c r="D113" s="18" t="s">
        <v>74</v>
      </c>
      <c r="E113" s="23" t="s">
        <v>251</v>
      </c>
      <c r="F113" s="24" t="s">
        <v>145</v>
      </c>
      <c r="G113" s="25">
        <v>129.037</v>
      </c>
      <c r="H113" s="26">
        <v>1227.67</v>
      </c>
      <c r="I113" s="26">
        <f>ROUND(ROUND(H113,2)*ROUND(G113,3),2)</f>
        <v>158414.85</v>
      </c>
      <c r="O113">
        <f>(I113*21)/100</f>
        <v>33267.118500000004</v>
      </c>
      <c r="P113" t="s">
        <v>23</v>
      </c>
    </row>
    <row r="114" spans="1:5" ht="25.5">
      <c r="A114" s="27" t="s">
        <v>50</v>
      </c>
      <c r="E114" s="28" t="s">
        <v>252</v>
      </c>
    </row>
    <row r="115" spans="1:5" ht="12.75">
      <c r="A115" s="29" t="s">
        <v>52</v>
      </c>
      <c r="E115" s="30" t="s">
        <v>253</v>
      </c>
    </row>
    <row r="116" spans="1:5" ht="38.25">
      <c r="A116" t="s">
        <v>54</v>
      </c>
      <c r="E116" s="28" t="s">
        <v>231</v>
      </c>
    </row>
    <row r="117" spans="1:16" ht="12.75">
      <c r="A117" s="18" t="s">
        <v>45</v>
      </c>
      <c r="B117" s="22" t="s">
        <v>254</v>
      </c>
      <c r="C117" s="22" t="s">
        <v>255</v>
      </c>
      <c r="D117" s="18" t="s">
        <v>74</v>
      </c>
      <c r="E117" s="23" t="s">
        <v>256</v>
      </c>
      <c r="F117" s="24" t="s">
        <v>135</v>
      </c>
      <c r="G117" s="25">
        <v>63.307</v>
      </c>
      <c r="H117" s="26">
        <v>460.41</v>
      </c>
      <c r="I117" s="26">
        <f>ROUND(ROUND(H117,2)*ROUND(G117,3),2)</f>
        <v>29147.18</v>
      </c>
      <c r="O117">
        <f>(I117*21)/100</f>
        <v>6120.9078</v>
      </c>
      <c r="P117" t="s">
        <v>23</v>
      </c>
    </row>
    <row r="118" spans="1:5" ht="25.5">
      <c r="A118" s="27" t="s">
        <v>50</v>
      </c>
      <c r="E118" s="28" t="s">
        <v>257</v>
      </c>
    </row>
    <row r="119" spans="1:5" ht="12.75">
      <c r="A119" s="29" t="s">
        <v>52</v>
      </c>
      <c r="E119" s="30" t="s">
        <v>258</v>
      </c>
    </row>
    <row r="120" spans="1:5" ht="102">
      <c r="A120" t="s">
        <v>54</v>
      </c>
      <c r="E120" s="28" t="s">
        <v>259</v>
      </c>
    </row>
    <row r="121" spans="1:18" ht="12.75" customHeight="1">
      <c r="A121" s="5" t="s">
        <v>43</v>
      </c>
      <c r="B121" s="5"/>
      <c r="C121" s="31" t="s">
        <v>35</v>
      </c>
      <c r="D121" s="5"/>
      <c r="E121" s="20" t="s">
        <v>260</v>
      </c>
      <c r="F121" s="5"/>
      <c r="G121" s="5"/>
      <c r="H121" s="5"/>
      <c r="I121" s="32">
        <f>0+Q121</f>
        <v>5077063.5</v>
      </c>
      <c r="O121">
        <f>0+R121</f>
        <v>1066183.335</v>
      </c>
      <c r="Q121">
        <f>0+I122+I126+I130+I134+I138+I142+I146+I150+I154+I158+I162+I166+I170+I174</f>
        <v>5077063.5</v>
      </c>
      <c r="R121">
        <f>0+O122+O126+O130+O134+O138+O142+O146+O150+O154+O158+O162+O166+O170+O174</f>
        <v>1066183.335</v>
      </c>
    </row>
    <row r="122" spans="1:16" ht="12.75">
      <c r="A122" s="18" t="s">
        <v>45</v>
      </c>
      <c r="B122" s="22" t="s">
        <v>261</v>
      </c>
      <c r="C122" s="22" t="s">
        <v>262</v>
      </c>
      <c r="D122" s="18" t="s">
        <v>74</v>
      </c>
      <c r="E122" s="23" t="s">
        <v>263</v>
      </c>
      <c r="F122" s="24" t="s">
        <v>145</v>
      </c>
      <c r="G122" s="25">
        <v>663.587</v>
      </c>
      <c r="H122" s="26">
        <v>1377.74</v>
      </c>
      <c r="I122" s="26">
        <f>ROUND(ROUND(H122,2)*ROUND(G122,3),2)</f>
        <v>914250.35</v>
      </c>
      <c r="O122">
        <f>(I122*21)/100</f>
        <v>191992.57349999997</v>
      </c>
      <c r="P122" t="s">
        <v>23</v>
      </c>
    </row>
    <row r="123" spans="1:5" ht="38.25">
      <c r="A123" s="27" t="s">
        <v>50</v>
      </c>
      <c r="E123" s="28" t="s">
        <v>264</v>
      </c>
    </row>
    <row r="124" spans="1:5" ht="12.75">
      <c r="A124" s="29" t="s">
        <v>52</v>
      </c>
      <c r="E124" s="30" t="s">
        <v>265</v>
      </c>
    </row>
    <row r="125" spans="1:5" ht="51">
      <c r="A125" t="s">
        <v>54</v>
      </c>
      <c r="E125" s="28" t="s">
        <v>266</v>
      </c>
    </row>
    <row r="126" spans="1:16" ht="12.75">
      <c r="A126" s="18" t="s">
        <v>45</v>
      </c>
      <c r="B126" s="22" t="s">
        <v>267</v>
      </c>
      <c r="C126" s="22" t="s">
        <v>268</v>
      </c>
      <c r="D126" s="18" t="s">
        <v>74</v>
      </c>
      <c r="E126" s="23" t="s">
        <v>269</v>
      </c>
      <c r="F126" s="24" t="s">
        <v>145</v>
      </c>
      <c r="G126" s="25">
        <v>809.154</v>
      </c>
      <c r="H126" s="26">
        <v>891.13</v>
      </c>
      <c r="I126" s="26">
        <f>ROUND(ROUND(H126,2)*ROUND(G126,3),2)</f>
        <v>721061.4</v>
      </c>
      <c r="O126">
        <f>(I126*21)/100</f>
        <v>151422.894</v>
      </c>
      <c r="P126" t="s">
        <v>23</v>
      </c>
    </row>
    <row r="127" spans="1:5" ht="25.5">
      <c r="A127" s="27" t="s">
        <v>50</v>
      </c>
      <c r="E127" s="28" t="s">
        <v>270</v>
      </c>
    </row>
    <row r="128" spans="1:5" ht="12.75">
      <c r="A128" s="29" t="s">
        <v>52</v>
      </c>
      <c r="E128" s="30" t="s">
        <v>271</v>
      </c>
    </row>
    <row r="129" spans="1:5" ht="51">
      <c r="A129" t="s">
        <v>54</v>
      </c>
      <c r="E129" s="28" t="s">
        <v>266</v>
      </c>
    </row>
    <row r="130" spans="1:16" ht="12.75">
      <c r="A130" s="18" t="s">
        <v>45</v>
      </c>
      <c r="B130" s="22" t="s">
        <v>272</v>
      </c>
      <c r="C130" s="22" t="s">
        <v>273</v>
      </c>
      <c r="D130" s="18" t="s">
        <v>74</v>
      </c>
      <c r="E130" s="23" t="s">
        <v>274</v>
      </c>
      <c r="F130" s="24" t="s">
        <v>135</v>
      </c>
      <c r="G130" s="25">
        <v>9.645</v>
      </c>
      <c r="H130" s="26">
        <v>151.03</v>
      </c>
      <c r="I130" s="26">
        <f>ROUND(ROUND(H130,2)*ROUND(G130,3),2)</f>
        <v>1456.68</v>
      </c>
      <c r="O130">
        <f>(I130*21)/100</f>
        <v>305.9028</v>
      </c>
      <c r="P130" t="s">
        <v>23</v>
      </c>
    </row>
    <row r="131" spans="1:5" ht="25.5">
      <c r="A131" s="27" t="s">
        <v>50</v>
      </c>
      <c r="E131" s="28" t="s">
        <v>275</v>
      </c>
    </row>
    <row r="132" spans="1:5" ht="12.75">
      <c r="A132" s="29" t="s">
        <v>52</v>
      </c>
      <c r="E132" s="30" t="s">
        <v>276</v>
      </c>
    </row>
    <row r="133" spans="1:5" ht="51">
      <c r="A133" t="s">
        <v>54</v>
      </c>
      <c r="E133" s="28" t="s">
        <v>266</v>
      </c>
    </row>
    <row r="134" spans="1:16" ht="12.75">
      <c r="A134" s="18" t="s">
        <v>45</v>
      </c>
      <c r="B134" s="22" t="s">
        <v>277</v>
      </c>
      <c r="C134" s="22" t="s">
        <v>278</v>
      </c>
      <c r="D134" s="18" t="s">
        <v>74</v>
      </c>
      <c r="E134" s="23" t="s">
        <v>279</v>
      </c>
      <c r="F134" s="24" t="s">
        <v>135</v>
      </c>
      <c r="G134" s="25">
        <v>0.885</v>
      </c>
      <c r="H134" s="26">
        <v>263.36</v>
      </c>
      <c r="I134" s="26">
        <f>ROUND(ROUND(H134,2)*ROUND(G134,3),2)</f>
        <v>233.07</v>
      </c>
      <c r="O134">
        <f>(I134*21)/100</f>
        <v>48.944700000000005</v>
      </c>
      <c r="P134" t="s">
        <v>23</v>
      </c>
    </row>
    <row r="135" spans="1:5" ht="25.5">
      <c r="A135" s="27" t="s">
        <v>50</v>
      </c>
      <c r="E135" s="28" t="s">
        <v>280</v>
      </c>
    </row>
    <row r="136" spans="1:5" ht="12.75">
      <c r="A136" s="29" t="s">
        <v>52</v>
      </c>
      <c r="E136" s="30" t="s">
        <v>281</v>
      </c>
    </row>
    <row r="137" spans="1:5" ht="51">
      <c r="A137" t="s">
        <v>54</v>
      </c>
      <c r="E137" s="28" t="s">
        <v>266</v>
      </c>
    </row>
    <row r="138" spans="1:16" ht="12.75">
      <c r="A138" s="18" t="s">
        <v>45</v>
      </c>
      <c r="B138" s="22" t="s">
        <v>282</v>
      </c>
      <c r="C138" s="22" t="s">
        <v>283</v>
      </c>
      <c r="D138" s="18" t="s">
        <v>74</v>
      </c>
      <c r="E138" s="23" t="s">
        <v>284</v>
      </c>
      <c r="F138" s="24" t="s">
        <v>145</v>
      </c>
      <c r="G138" s="25">
        <v>63.167</v>
      </c>
      <c r="H138" s="26">
        <v>1030.55</v>
      </c>
      <c r="I138" s="26">
        <f>ROUND(ROUND(H138,2)*ROUND(G138,3),2)</f>
        <v>65096.75</v>
      </c>
      <c r="O138">
        <f>(I138*21)/100</f>
        <v>13670.3175</v>
      </c>
      <c r="P138" t="s">
        <v>23</v>
      </c>
    </row>
    <row r="139" spans="1:5" ht="63.75">
      <c r="A139" s="27" t="s">
        <v>50</v>
      </c>
      <c r="E139" s="28" t="s">
        <v>285</v>
      </c>
    </row>
    <row r="140" spans="1:5" ht="38.25">
      <c r="A140" s="29" t="s">
        <v>52</v>
      </c>
      <c r="E140" s="30" t="s">
        <v>286</v>
      </c>
    </row>
    <row r="141" spans="1:5" ht="51">
      <c r="A141" t="s">
        <v>54</v>
      </c>
      <c r="E141" s="28" t="s">
        <v>266</v>
      </c>
    </row>
    <row r="142" spans="1:16" ht="12.75">
      <c r="A142" s="18" t="s">
        <v>45</v>
      </c>
      <c r="B142" s="22" t="s">
        <v>287</v>
      </c>
      <c r="C142" s="22" t="s">
        <v>288</v>
      </c>
      <c r="D142" s="18" t="s">
        <v>74</v>
      </c>
      <c r="E142" s="23" t="s">
        <v>289</v>
      </c>
      <c r="F142" s="24" t="s">
        <v>135</v>
      </c>
      <c r="G142" s="25">
        <v>4570.401</v>
      </c>
      <c r="H142" s="26">
        <v>26.25</v>
      </c>
      <c r="I142" s="26">
        <f>ROUND(ROUND(H142,2)*ROUND(G142,3),2)</f>
        <v>119973.03</v>
      </c>
      <c r="O142">
        <f>(I142*21)/100</f>
        <v>25194.3363</v>
      </c>
      <c r="P142" t="s">
        <v>23</v>
      </c>
    </row>
    <row r="143" spans="1:5" ht="38.25">
      <c r="A143" s="27" t="s">
        <v>50</v>
      </c>
      <c r="E143" s="28" t="s">
        <v>290</v>
      </c>
    </row>
    <row r="144" spans="1:5" ht="12.75">
      <c r="A144" s="29" t="s">
        <v>52</v>
      </c>
      <c r="E144" s="30" t="s">
        <v>291</v>
      </c>
    </row>
    <row r="145" spans="1:5" ht="51">
      <c r="A145" t="s">
        <v>54</v>
      </c>
      <c r="E145" s="28" t="s">
        <v>292</v>
      </c>
    </row>
    <row r="146" spans="1:16" ht="12.75">
      <c r="A146" s="18" t="s">
        <v>45</v>
      </c>
      <c r="B146" s="22" t="s">
        <v>293</v>
      </c>
      <c r="C146" s="22" t="s">
        <v>294</v>
      </c>
      <c r="D146" s="18" t="s">
        <v>74</v>
      </c>
      <c r="E146" s="23" t="s">
        <v>295</v>
      </c>
      <c r="F146" s="24" t="s">
        <v>135</v>
      </c>
      <c r="G146" s="25">
        <v>4576.451</v>
      </c>
      <c r="H146" s="26">
        <v>13.96</v>
      </c>
      <c r="I146" s="26">
        <f>ROUND(ROUND(H146,2)*ROUND(G146,3),2)</f>
        <v>63887.26</v>
      </c>
      <c r="O146">
        <f>(I146*21)/100</f>
        <v>13416.3246</v>
      </c>
      <c r="P146" t="s">
        <v>23</v>
      </c>
    </row>
    <row r="147" spans="1:5" ht="38.25">
      <c r="A147" s="27" t="s">
        <v>50</v>
      </c>
      <c r="E147" s="28" t="s">
        <v>296</v>
      </c>
    </row>
    <row r="148" spans="1:5" ht="12.75">
      <c r="A148" s="29" t="s">
        <v>52</v>
      </c>
      <c r="E148" s="30" t="s">
        <v>297</v>
      </c>
    </row>
    <row r="149" spans="1:5" ht="51">
      <c r="A149" t="s">
        <v>54</v>
      </c>
      <c r="E149" s="28" t="s">
        <v>292</v>
      </c>
    </row>
    <row r="150" spans="1:16" ht="12.75">
      <c r="A150" s="18" t="s">
        <v>45</v>
      </c>
      <c r="B150" s="22" t="s">
        <v>298</v>
      </c>
      <c r="C150" s="22" t="s">
        <v>299</v>
      </c>
      <c r="D150" s="18" t="s">
        <v>74</v>
      </c>
      <c r="E150" s="23" t="s">
        <v>300</v>
      </c>
      <c r="F150" s="24" t="s">
        <v>135</v>
      </c>
      <c r="G150" s="25">
        <v>5256.728</v>
      </c>
      <c r="H150" s="26">
        <v>71.74</v>
      </c>
      <c r="I150" s="26">
        <f>ROUND(ROUND(H150,2)*ROUND(G150,3),2)</f>
        <v>377117.67</v>
      </c>
      <c r="O150">
        <f>(I150*21)/100</f>
        <v>79194.7107</v>
      </c>
      <c r="P150" t="s">
        <v>23</v>
      </c>
    </row>
    <row r="151" spans="1:5" ht="38.25">
      <c r="A151" s="27" t="s">
        <v>50</v>
      </c>
      <c r="E151" s="28" t="s">
        <v>301</v>
      </c>
    </row>
    <row r="152" spans="1:5" ht="12.75">
      <c r="A152" s="29" t="s">
        <v>52</v>
      </c>
      <c r="E152" s="30" t="s">
        <v>302</v>
      </c>
    </row>
    <row r="153" spans="1:5" ht="51">
      <c r="A153" t="s">
        <v>54</v>
      </c>
      <c r="E153" s="28" t="s">
        <v>303</v>
      </c>
    </row>
    <row r="154" spans="1:16" ht="25.5">
      <c r="A154" s="18" t="s">
        <v>45</v>
      </c>
      <c r="B154" s="22" t="s">
        <v>304</v>
      </c>
      <c r="C154" s="22" t="s">
        <v>305</v>
      </c>
      <c r="D154" s="18" t="s">
        <v>74</v>
      </c>
      <c r="E154" s="23" t="s">
        <v>306</v>
      </c>
      <c r="F154" s="24" t="s">
        <v>135</v>
      </c>
      <c r="G154" s="25">
        <v>381.86</v>
      </c>
      <c r="H154" s="26">
        <v>133.87</v>
      </c>
      <c r="I154" s="26">
        <f>ROUND(ROUND(H154,2)*ROUND(G154,3),2)</f>
        <v>51119.6</v>
      </c>
      <c r="O154">
        <f>(I154*21)/100</f>
        <v>10735.115999999998</v>
      </c>
      <c r="P154" t="s">
        <v>23</v>
      </c>
    </row>
    <row r="155" spans="1:5" ht="38.25">
      <c r="A155" s="27" t="s">
        <v>50</v>
      </c>
      <c r="E155" s="28" t="s">
        <v>307</v>
      </c>
    </row>
    <row r="156" spans="1:5" ht="12.75">
      <c r="A156" s="29" t="s">
        <v>52</v>
      </c>
      <c r="E156" s="30" t="s">
        <v>308</v>
      </c>
    </row>
    <row r="157" spans="1:5" ht="51">
      <c r="A157" t="s">
        <v>54</v>
      </c>
      <c r="E157" s="28" t="s">
        <v>309</v>
      </c>
    </row>
    <row r="158" spans="1:16" ht="12.75">
      <c r="A158" s="18" t="s">
        <v>45</v>
      </c>
      <c r="B158" s="22" t="s">
        <v>310</v>
      </c>
      <c r="C158" s="22" t="s">
        <v>311</v>
      </c>
      <c r="D158" s="18" t="s">
        <v>74</v>
      </c>
      <c r="E158" s="23" t="s">
        <v>312</v>
      </c>
      <c r="F158" s="24" t="s">
        <v>135</v>
      </c>
      <c r="G158" s="25">
        <v>4576.451</v>
      </c>
      <c r="H158" s="26">
        <v>249.2</v>
      </c>
      <c r="I158" s="26">
        <f>ROUND(ROUND(H158,2)*ROUND(G158,3),2)</f>
        <v>1140451.59</v>
      </c>
      <c r="O158">
        <f>(I158*21)/100</f>
        <v>239494.8339</v>
      </c>
      <c r="P158" t="s">
        <v>23</v>
      </c>
    </row>
    <row r="159" spans="1:5" ht="25.5">
      <c r="A159" s="27" t="s">
        <v>50</v>
      </c>
      <c r="E159" s="28" t="s">
        <v>313</v>
      </c>
    </row>
    <row r="160" spans="1:5" ht="12.75">
      <c r="A160" s="29" t="s">
        <v>52</v>
      </c>
      <c r="E160" s="30" t="s">
        <v>297</v>
      </c>
    </row>
    <row r="161" spans="1:5" ht="140.25">
      <c r="A161" t="s">
        <v>54</v>
      </c>
      <c r="E161" s="28" t="s">
        <v>314</v>
      </c>
    </row>
    <row r="162" spans="1:16" ht="12.75">
      <c r="A162" s="18" t="s">
        <v>45</v>
      </c>
      <c r="B162" s="22" t="s">
        <v>315</v>
      </c>
      <c r="C162" s="22" t="s">
        <v>316</v>
      </c>
      <c r="D162" s="18" t="s">
        <v>74</v>
      </c>
      <c r="E162" s="23" t="s">
        <v>317</v>
      </c>
      <c r="F162" s="24" t="s">
        <v>135</v>
      </c>
      <c r="G162" s="25">
        <v>4570.401</v>
      </c>
      <c r="H162" s="26">
        <v>347.72</v>
      </c>
      <c r="I162" s="26">
        <f>ROUND(ROUND(H162,2)*ROUND(G162,3),2)</f>
        <v>1589219.84</v>
      </c>
      <c r="O162">
        <f>(I162*21)/100</f>
        <v>333736.1664</v>
      </c>
      <c r="P162" t="s">
        <v>23</v>
      </c>
    </row>
    <row r="163" spans="1:5" ht="25.5">
      <c r="A163" s="27" t="s">
        <v>50</v>
      </c>
      <c r="E163" s="28" t="s">
        <v>318</v>
      </c>
    </row>
    <row r="164" spans="1:5" ht="12.75">
      <c r="A164" s="29" t="s">
        <v>52</v>
      </c>
      <c r="E164" s="30" t="s">
        <v>291</v>
      </c>
    </row>
    <row r="165" spans="1:5" ht="140.25">
      <c r="A165" t="s">
        <v>54</v>
      </c>
      <c r="E165" s="28" t="s">
        <v>314</v>
      </c>
    </row>
    <row r="166" spans="1:16" ht="12.75">
      <c r="A166" s="18" t="s">
        <v>45</v>
      </c>
      <c r="B166" s="22" t="s">
        <v>319</v>
      </c>
      <c r="C166" s="22" t="s">
        <v>320</v>
      </c>
      <c r="D166" s="18" t="s">
        <v>74</v>
      </c>
      <c r="E166" s="23" t="s">
        <v>321</v>
      </c>
      <c r="F166" s="24" t="s">
        <v>135</v>
      </c>
      <c r="G166" s="25">
        <v>9.645</v>
      </c>
      <c r="H166" s="26">
        <v>583.88</v>
      </c>
      <c r="I166" s="26">
        <f>ROUND(ROUND(H166,2)*ROUND(G166,3),2)</f>
        <v>5631.52</v>
      </c>
      <c r="O166">
        <f>(I166*21)/100</f>
        <v>1182.6192</v>
      </c>
      <c r="P166" t="s">
        <v>23</v>
      </c>
    </row>
    <row r="167" spans="1:5" ht="51">
      <c r="A167" s="27" t="s">
        <v>50</v>
      </c>
      <c r="E167" s="28" t="s">
        <v>322</v>
      </c>
    </row>
    <row r="168" spans="1:5" ht="12.75">
      <c r="A168" s="29" t="s">
        <v>52</v>
      </c>
      <c r="E168" s="30" t="s">
        <v>276</v>
      </c>
    </row>
    <row r="169" spans="1:5" ht="165.75">
      <c r="A169" t="s">
        <v>54</v>
      </c>
      <c r="E169" s="28" t="s">
        <v>323</v>
      </c>
    </row>
    <row r="170" spans="1:16" ht="25.5">
      <c r="A170" s="18" t="s">
        <v>45</v>
      </c>
      <c r="B170" s="22" t="s">
        <v>324</v>
      </c>
      <c r="C170" s="22" t="s">
        <v>325</v>
      </c>
      <c r="D170" s="18" t="s">
        <v>74</v>
      </c>
      <c r="E170" s="23" t="s">
        <v>326</v>
      </c>
      <c r="F170" s="24" t="s">
        <v>135</v>
      </c>
      <c r="G170" s="25">
        <v>0.885</v>
      </c>
      <c r="H170" s="26">
        <v>926.98</v>
      </c>
      <c r="I170" s="26">
        <f>ROUND(ROUND(H170,2)*ROUND(G170,3),2)</f>
        <v>820.38</v>
      </c>
      <c r="O170">
        <f>(I170*21)/100</f>
        <v>172.2798</v>
      </c>
      <c r="P170" t="s">
        <v>23</v>
      </c>
    </row>
    <row r="171" spans="1:5" ht="51">
      <c r="A171" s="27" t="s">
        <v>50</v>
      </c>
      <c r="E171" s="28" t="s">
        <v>327</v>
      </c>
    </row>
    <row r="172" spans="1:5" ht="12.75">
      <c r="A172" s="29" t="s">
        <v>52</v>
      </c>
      <c r="E172" s="30" t="s">
        <v>281</v>
      </c>
    </row>
    <row r="173" spans="1:5" ht="165.75">
      <c r="A173" t="s">
        <v>54</v>
      </c>
      <c r="E173" s="28" t="s">
        <v>323</v>
      </c>
    </row>
    <row r="174" spans="1:16" ht="12.75">
      <c r="A174" s="18" t="s">
        <v>45</v>
      </c>
      <c r="B174" s="22" t="s">
        <v>328</v>
      </c>
      <c r="C174" s="22" t="s">
        <v>329</v>
      </c>
      <c r="D174" s="18" t="s">
        <v>74</v>
      </c>
      <c r="E174" s="23" t="s">
        <v>330</v>
      </c>
      <c r="F174" s="24" t="s">
        <v>160</v>
      </c>
      <c r="G174" s="25">
        <v>713.183</v>
      </c>
      <c r="H174" s="26">
        <v>37.5</v>
      </c>
      <c r="I174" s="26">
        <f>ROUND(ROUND(H174,2)*ROUND(G174,3),2)</f>
        <v>26744.36</v>
      </c>
      <c r="O174">
        <f>(I174*21)/100</f>
        <v>5616.315600000001</v>
      </c>
      <c r="P174" t="s">
        <v>23</v>
      </c>
    </row>
    <row r="175" spans="1:5" ht="25.5">
      <c r="A175" s="27" t="s">
        <v>50</v>
      </c>
      <c r="E175" s="28" t="s">
        <v>331</v>
      </c>
    </row>
    <row r="176" spans="1:5" ht="12.75">
      <c r="A176" s="29" t="s">
        <v>52</v>
      </c>
      <c r="E176" s="30" t="s">
        <v>174</v>
      </c>
    </row>
    <row r="177" spans="1:5" ht="38.25">
      <c r="A177" t="s">
        <v>54</v>
      </c>
      <c r="E177" s="28" t="s">
        <v>332</v>
      </c>
    </row>
    <row r="178" spans="1:18" ht="12.75" customHeight="1">
      <c r="A178" s="5" t="s">
        <v>43</v>
      </c>
      <c r="B178" s="5"/>
      <c r="C178" s="31" t="s">
        <v>71</v>
      </c>
      <c r="D178" s="5"/>
      <c r="E178" s="20" t="s">
        <v>333</v>
      </c>
      <c r="F178" s="5"/>
      <c r="G178" s="5"/>
      <c r="H178" s="5"/>
      <c r="I178" s="32">
        <f>0+Q178</f>
        <v>977623.3200000001</v>
      </c>
      <c r="O178">
        <f>0+R178</f>
        <v>205300.89720000004</v>
      </c>
      <c r="Q178">
        <f>0+I179+I183+I187+I191+I195+I199</f>
        <v>977623.3200000001</v>
      </c>
      <c r="R178">
        <f>0+O179+O183+O187+O191+O195+O199</f>
        <v>205300.89720000004</v>
      </c>
    </row>
    <row r="179" spans="1:16" ht="12.75">
      <c r="A179" s="18" t="s">
        <v>45</v>
      </c>
      <c r="B179" s="22" t="s">
        <v>334</v>
      </c>
      <c r="C179" s="22" t="s">
        <v>335</v>
      </c>
      <c r="D179" s="18" t="s">
        <v>74</v>
      </c>
      <c r="E179" s="23" t="s">
        <v>336</v>
      </c>
      <c r="F179" s="24" t="s">
        <v>160</v>
      </c>
      <c r="G179" s="25">
        <v>140.37</v>
      </c>
      <c r="H179" s="26">
        <v>428.54</v>
      </c>
      <c r="I179" s="26">
        <f>ROUND(ROUND(H179,2)*ROUND(G179,3),2)</f>
        <v>60154.16</v>
      </c>
      <c r="O179">
        <f>(I179*21)/100</f>
        <v>12632.3736</v>
      </c>
      <c r="P179" t="s">
        <v>23</v>
      </c>
    </row>
    <row r="180" spans="1:5" ht="409.5">
      <c r="A180" s="27" t="s">
        <v>50</v>
      </c>
      <c r="E180" s="28" t="s">
        <v>337</v>
      </c>
    </row>
    <row r="181" spans="1:5" ht="89.25">
      <c r="A181" s="29" t="s">
        <v>52</v>
      </c>
      <c r="E181" s="30" t="s">
        <v>338</v>
      </c>
    </row>
    <row r="182" spans="1:5" ht="255">
      <c r="A182" t="s">
        <v>54</v>
      </c>
      <c r="E182" s="28" t="s">
        <v>339</v>
      </c>
    </row>
    <row r="183" spans="1:16" ht="12.75">
      <c r="A183" s="18" t="s">
        <v>45</v>
      </c>
      <c r="B183" s="22" t="s">
        <v>340</v>
      </c>
      <c r="C183" s="22" t="s">
        <v>341</v>
      </c>
      <c r="D183" s="18" t="s">
        <v>74</v>
      </c>
      <c r="E183" s="23" t="s">
        <v>342</v>
      </c>
      <c r="F183" s="24" t="s">
        <v>160</v>
      </c>
      <c r="G183" s="25">
        <v>1290.368</v>
      </c>
      <c r="H183" s="26">
        <v>217.51</v>
      </c>
      <c r="I183" s="26">
        <f>ROUND(ROUND(H183,2)*ROUND(G183,3),2)</f>
        <v>280667.94</v>
      </c>
      <c r="O183">
        <f>(I183*21)/100</f>
        <v>58940.267400000004</v>
      </c>
      <c r="P183" t="s">
        <v>23</v>
      </c>
    </row>
    <row r="184" spans="1:5" ht="38.25">
      <c r="A184" s="27" t="s">
        <v>50</v>
      </c>
      <c r="E184" s="28" t="s">
        <v>343</v>
      </c>
    </row>
    <row r="185" spans="1:5" ht="12.75">
      <c r="A185" s="29" t="s">
        <v>52</v>
      </c>
      <c r="E185" s="30" t="s">
        <v>344</v>
      </c>
    </row>
    <row r="186" spans="1:5" ht="242.25">
      <c r="A186" t="s">
        <v>54</v>
      </c>
      <c r="E186" s="28" t="s">
        <v>345</v>
      </c>
    </row>
    <row r="187" spans="1:16" ht="12.75">
      <c r="A187" s="18" t="s">
        <v>45</v>
      </c>
      <c r="B187" s="22" t="s">
        <v>346</v>
      </c>
      <c r="C187" s="22" t="s">
        <v>347</v>
      </c>
      <c r="D187" s="18" t="s">
        <v>74</v>
      </c>
      <c r="E187" s="23" t="s">
        <v>348</v>
      </c>
      <c r="F187" s="24" t="s">
        <v>160</v>
      </c>
      <c r="G187" s="25">
        <v>32.84</v>
      </c>
      <c r="H187" s="26">
        <v>519</v>
      </c>
      <c r="I187" s="26">
        <f>ROUND(ROUND(H187,2)*ROUND(G187,3),2)</f>
        <v>17043.96</v>
      </c>
      <c r="O187">
        <f>(I187*21)/100</f>
        <v>3579.2315999999996</v>
      </c>
      <c r="P187" t="s">
        <v>23</v>
      </c>
    </row>
    <row r="188" spans="1:5" ht="89.25">
      <c r="A188" s="27" t="s">
        <v>50</v>
      </c>
      <c r="E188" s="28" t="s">
        <v>349</v>
      </c>
    </row>
    <row r="189" spans="1:5" ht="38.25">
      <c r="A189" s="29" t="s">
        <v>52</v>
      </c>
      <c r="E189" s="30" t="s">
        <v>350</v>
      </c>
    </row>
    <row r="190" spans="1:5" ht="242.25">
      <c r="A190" t="s">
        <v>54</v>
      </c>
      <c r="E190" s="28" t="s">
        <v>351</v>
      </c>
    </row>
    <row r="191" spans="1:16" ht="12.75">
      <c r="A191" s="18" t="s">
        <v>45</v>
      </c>
      <c r="B191" s="22" t="s">
        <v>352</v>
      </c>
      <c r="C191" s="22" t="s">
        <v>353</v>
      </c>
      <c r="D191" s="18" t="s">
        <v>74</v>
      </c>
      <c r="E191" s="23" t="s">
        <v>354</v>
      </c>
      <c r="F191" s="24" t="s">
        <v>49</v>
      </c>
      <c r="G191" s="25">
        <v>36</v>
      </c>
      <c r="H191" s="26">
        <v>6581.18</v>
      </c>
      <c r="I191" s="26">
        <f>ROUND(ROUND(H191,2)*ROUND(G191,3),2)</f>
        <v>236922.48</v>
      </c>
      <c r="O191">
        <f>(I191*21)/100</f>
        <v>49753.7208</v>
      </c>
      <c r="P191" t="s">
        <v>23</v>
      </c>
    </row>
    <row r="192" spans="1:5" ht="409.5">
      <c r="A192" s="27" t="s">
        <v>50</v>
      </c>
      <c r="E192" s="28" t="s">
        <v>355</v>
      </c>
    </row>
    <row r="193" spans="1:5" ht="12.75">
      <c r="A193" s="29" t="s">
        <v>52</v>
      </c>
      <c r="E193" s="30" t="s">
        <v>356</v>
      </c>
    </row>
    <row r="194" spans="1:5" ht="89.25">
      <c r="A194" t="s">
        <v>54</v>
      </c>
      <c r="E194" s="28" t="s">
        <v>357</v>
      </c>
    </row>
    <row r="195" spans="1:16" ht="12.75">
      <c r="A195" s="18" t="s">
        <v>45</v>
      </c>
      <c r="B195" s="22" t="s">
        <v>358</v>
      </c>
      <c r="C195" s="22" t="s">
        <v>359</v>
      </c>
      <c r="D195" s="18" t="s">
        <v>74</v>
      </c>
      <c r="E195" s="23" t="s">
        <v>360</v>
      </c>
      <c r="F195" s="24" t="s">
        <v>49</v>
      </c>
      <c r="G195" s="25">
        <v>41</v>
      </c>
      <c r="H195" s="26">
        <v>9182.66</v>
      </c>
      <c r="I195" s="26">
        <f>ROUND(ROUND(H195,2)*ROUND(G195,3),2)</f>
        <v>376489.06</v>
      </c>
      <c r="O195">
        <f>(I195*21)/100</f>
        <v>79062.7026</v>
      </c>
      <c r="P195" t="s">
        <v>23</v>
      </c>
    </row>
    <row r="196" spans="1:5" ht="409.5">
      <c r="A196" s="27" t="s">
        <v>50</v>
      </c>
      <c r="E196" s="28" t="s">
        <v>361</v>
      </c>
    </row>
    <row r="197" spans="1:5" ht="12.75">
      <c r="A197" s="29" t="s">
        <v>52</v>
      </c>
      <c r="E197" s="30" t="s">
        <v>362</v>
      </c>
    </row>
    <row r="198" spans="1:5" ht="76.5">
      <c r="A198" t="s">
        <v>54</v>
      </c>
      <c r="E198" s="28" t="s">
        <v>363</v>
      </c>
    </row>
    <row r="199" spans="1:16" ht="12.75">
      <c r="A199" s="18" t="s">
        <v>45</v>
      </c>
      <c r="B199" s="22" t="s">
        <v>364</v>
      </c>
      <c r="C199" s="22" t="s">
        <v>365</v>
      </c>
      <c r="D199" s="18" t="s">
        <v>74</v>
      </c>
      <c r="E199" s="23" t="s">
        <v>366</v>
      </c>
      <c r="F199" s="24" t="s">
        <v>49</v>
      </c>
      <c r="G199" s="25">
        <v>4</v>
      </c>
      <c r="H199" s="26">
        <v>1586.43</v>
      </c>
      <c r="I199" s="26">
        <f>ROUND(ROUND(H199,2)*ROUND(G199,3),2)</f>
        <v>6345.72</v>
      </c>
      <c r="O199">
        <f>(I199*21)/100</f>
        <v>1332.6012</v>
      </c>
      <c r="P199" t="s">
        <v>23</v>
      </c>
    </row>
    <row r="200" spans="1:5" ht="25.5">
      <c r="A200" s="27" t="s">
        <v>50</v>
      </c>
      <c r="E200" s="28" t="s">
        <v>367</v>
      </c>
    </row>
    <row r="201" spans="1:5" ht="12.75">
      <c r="A201" s="29" t="s">
        <v>52</v>
      </c>
      <c r="E201" s="30" t="s">
        <v>368</v>
      </c>
    </row>
    <row r="202" spans="1:5" ht="38.25">
      <c r="A202" t="s">
        <v>54</v>
      </c>
      <c r="E202" s="28" t="s">
        <v>369</v>
      </c>
    </row>
    <row r="203" spans="1:18" ht="12.75" customHeight="1">
      <c r="A203" s="5" t="s">
        <v>43</v>
      </c>
      <c r="B203" s="5"/>
      <c r="C203" s="31" t="s">
        <v>40</v>
      </c>
      <c r="D203" s="5"/>
      <c r="E203" s="20" t="s">
        <v>90</v>
      </c>
      <c r="F203" s="5"/>
      <c r="G203" s="5"/>
      <c r="H203" s="5"/>
      <c r="I203" s="32">
        <f>0+Q203</f>
        <v>908787.55</v>
      </c>
      <c r="O203">
        <f>0+R203</f>
        <v>190845.38549999995</v>
      </c>
      <c r="Q203">
        <f>0+I204+I208+I212+I216+I220+I224+I228+I232+I236+I240+I244+I248</f>
        <v>908787.55</v>
      </c>
      <c r="R203">
        <f>0+O204+O208+O212+O216+O220+O224+O228+O232+O236+O240+O244+O248</f>
        <v>190845.38549999995</v>
      </c>
    </row>
    <row r="204" spans="1:16" ht="12.75">
      <c r="A204" s="18" t="s">
        <v>45</v>
      </c>
      <c r="B204" s="22" t="s">
        <v>370</v>
      </c>
      <c r="C204" s="22" t="s">
        <v>371</v>
      </c>
      <c r="D204" s="18" t="s">
        <v>74</v>
      </c>
      <c r="E204" s="23" t="s">
        <v>372</v>
      </c>
      <c r="F204" s="24" t="s">
        <v>49</v>
      </c>
      <c r="G204" s="25">
        <v>2</v>
      </c>
      <c r="H204" s="26">
        <v>9374.05</v>
      </c>
      <c r="I204" s="26">
        <f>ROUND(ROUND(H204,2)*ROUND(G204,3),2)</f>
        <v>18748.1</v>
      </c>
      <c r="O204">
        <f>(I204*21)/100</f>
        <v>3937.1009999999997</v>
      </c>
      <c r="P204" t="s">
        <v>23</v>
      </c>
    </row>
    <row r="205" spans="1:5" ht="89.25">
      <c r="A205" s="27" t="s">
        <v>50</v>
      </c>
      <c r="E205" s="28" t="s">
        <v>373</v>
      </c>
    </row>
    <row r="206" spans="1:5" ht="38.25">
      <c r="A206" s="29" t="s">
        <v>52</v>
      </c>
      <c r="E206" s="30" t="s">
        <v>374</v>
      </c>
    </row>
    <row r="207" spans="1:5" ht="63.75">
      <c r="A207" t="s">
        <v>54</v>
      </c>
      <c r="E207" s="28" t="s">
        <v>375</v>
      </c>
    </row>
    <row r="208" spans="1:16" ht="25.5">
      <c r="A208" s="18" t="s">
        <v>45</v>
      </c>
      <c r="B208" s="22" t="s">
        <v>376</v>
      </c>
      <c r="C208" s="22" t="s">
        <v>377</v>
      </c>
      <c r="D208" s="18" t="s">
        <v>74</v>
      </c>
      <c r="E208" s="23" t="s">
        <v>378</v>
      </c>
      <c r="F208" s="24" t="s">
        <v>49</v>
      </c>
      <c r="G208" s="25">
        <v>21</v>
      </c>
      <c r="H208" s="26">
        <v>3180.83</v>
      </c>
      <c r="I208" s="26">
        <f>ROUND(ROUND(H208,2)*ROUND(G208,3),2)</f>
        <v>66797.43</v>
      </c>
      <c r="O208">
        <f>(I208*21)/100</f>
        <v>14027.460299999999</v>
      </c>
      <c r="P208" t="s">
        <v>23</v>
      </c>
    </row>
    <row r="209" spans="1:5" ht="216.75">
      <c r="A209" s="27" t="s">
        <v>50</v>
      </c>
      <c r="E209" s="28" t="s">
        <v>379</v>
      </c>
    </row>
    <row r="210" spans="1:5" ht="12.75">
      <c r="A210" s="29" t="s">
        <v>52</v>
      </c>
      <c r="E210" s="30" t="s">
        <v>380</v>
      </c>
    </row>
    <row r="211" spans="1:5" ht="25.5">
      <c r="A211" t="s">
        <v>54</v>
      </c>
      <c r="E211" s="28" t="s">
        <v>381</v>
      </c>
    </row>
    <row r="212" spans="1:16" ht="25.5">
      <c r="A212" s="18" t="s">
        <v>45</v>
      </c>
      <c r="B212" s="22" t="s">
        <v>382</v>
      </c>
      <c r="C212" s="22" t="s">
        <v>383</v>
      </c>
      <c r="D212" s="18" t="s">
        <v>74</v>
      </c>
      <c r="E212" s="23" t="s">
        <v>384</v>
      </c>
      <c r="F212" s="24" t="s">
        <v>49</v>
      </c>
      <c r="G212" s="25">
        <v>21</v>
      </c>
      <c r="H212" s="26">
        <v>291.01</v>
      </c>
      <c r="I212" s="26">
        <f>ROUND(ROUND(H212,2)*ROUND(G212,3),2)</f>
        <v>6111.21</v>
      </c>
      <c r="O212">
        <f>(I212*21)/100</f>
        <v>1283.3541</v>
      </c>
      <c r="P212" t="s">
        <v>23</v>
      </c>
    </row>
    <row r="213" spans="1:5" ht="229.5">
      <c r="A213" s="27" t="s">
        <v>50</v>
      </c>
      <c r="E213" s="28" t="s">
        <v>385</v>
      </c>
    </row>
    <row r="214" spans="1:5" ht="12.75">
      <c r="A214" s="29" t="s">
        <v>52</v>
      </c>
      <c r="E214" s="30" t="s">
        <v>386</v>
      </c>
    </row>
    <row r="215" spans="1:5" ht="25.5">
      <c r="A215" t="s">
        <v>54</v>
      </c>
      <c r="E215" s="28" t="s">
        <v>101</v>
      </c>
    </row>
    <row r="216" spans="1:16" ht="25.5">
      <c r="A216" s="18" t="s">
        <v>45</v>
      </c>
      <c r="B216" s="22" t="s">
        <v>387</v>
      </c>
      <c r="C216" s="22" t="s">
        <v>388</v>
      </c>
      <c r="D216" s="18" t="s">
        <v>74</v>
      </c>
      <c r="E216" s="23" t="s">
        <v>389</v>
      </c>
      <c r="F216" s="24" t="s">
        <v>135</v>
      </c>
      <c r="G216" s="25">
        <v>209.078</v>
      </c>
      <c r="H216" s="26">
        <v>98.94</v>
      </c>
      <c r="I216" s="26">
        <f>ROUND(ROUND(H216,2)*ROUND(G216,3),2)</f>
        <v>20686.18</v>
      </c>
      <c r="O216">
        <f>(I216*21)/100</f>
        <v>4344.0978000000005</v>
      </c>
      <c r="P216" t="s">
        <v>23</v>
      </c>
    </row>
    <row r="217" spans="1:5" ht="344.25">
      <c r="A217" s="27" t="s">
        <v>50</v>
      </c>
      <c r="E217" s="28" t="s">
        <v>390</v>
      </c>
    </row>
    <row r="218" spans="1:5" ht="165.75">
      <c r="A218" s="29" t="s">
        <v>52</v>
      </c>
      <c r="E218" s="30" t="s">
        <v>391</v>
      </c>
    </row>
    <row r="219" spans="1:5" ht="38.25">
      <c r="A219" t="s">
        <v>54</v>
      </c>
      <c r="E219" s="28" t="s">
        <v>392</v>
      </c>
    </row>
    <row r="220" spans="1:16" ht="25.5">
      <c r="A220" s="18" t="s">
        <v>45</v>
      </c>
      <c r="B220" s="22" t="s">
        <v>393</v>
      </c>
      <c r="C220" s="22" t="s">
        <v>394</v>
      </c>
      <c r="D220" s="18" t="s">
        <v>74</v>
      </c>
      <c r="E220" s="23" t="s">
        <v>395</v>
      </c>
      <c r="F220" s="24" t="s">
        <v>135</v>
      </c>
      <c r="G220" s="25">
        <v>209.078</v>
      </c>
      <c r="H220" s="26">
        <v>331.75</v>
      </c>
      <c r="I220" s="26">
        <f>ROUND(ROUND(H220,2)*ROUND(G220,3),2)</f>
        <v>69361.63</v>
      </c>
      <c r="O220">
        <f>(I220*21)/100</f>
        <v>14565.9423</v>
      </c>
      <c r="P220" t="s">
        <v>23</v>
      </c>
    </row>
    <row r="221" spans="1:5" ht="344.25">
      <c r="A221" s="27" t="s">
        <v>50</v>
      </c>
      <c r="E221" s="28" t="s">
        <v>396</v>
      </c>
    </row>
    <row r="222" spans="1:5" ht="165.75">
      <c r="A222" s="29" t="s">
        <v>52</v>
      </c>
      <c r="E222" s="30" t="s">
        <v>391</v>
      </c>
    </row>
    <row r="223" spans="1:5" ht="38.25">
      <c r="A223" t="s">
        <v>54</v>
      </c>
      <c r="E223" s="28" t="s">
        <v>392</v>
      </c>
    </row>
    <row r="224" spans="1:16" ht="12.75">
      <c r="A224" s="18" t="s">
        <v>45</v>
      </c>
      <c r="B224" s="22" t="s">
        <v>397</v>
      </c>
      <c r="C224" s="22" t="s">
        <v>398</v>
      </c>
      <c r="D224" s="18" t="s">
        <v>74</v>
      </c>
      <c r="E224" s="23" t="s">
        <v>399</v>
      </c>
      <c r="F224" s="24" t="s">
        <v>160</v>
      </c>
      <c r="G224" s="25">
        <v>1207.319</v>
      </c>
      <c r="H224" s="26">
        <v>384.22</v>
      </c>
      <c r="I224" s="26">
        <f>ROUND(ROUND(H224,2)*ROUND(G224,3),2)</f>
        <v>463876.11</v>
      </c>
      <c r="O224">
        <f>(I224*21)/100</f>
        <v>97413.98310000001</v>
      </c>
      <c r="P224" t="s">
        <v>23</v>
      </c>
    </row>
    <row r="225" spans="1:5" ht="63.75">
      <c r="A225" s="27" t="s">
        <v>50</v>
      </c>
      <c r="E225" s="28" t="s">
        <v>400</v>
      </c>
    </row>
    <row r="226" spans="1:5" ht="38.25">
      <c r="A226" s="29" t="s">
        <v>52</v>
      </c>
      <c r="E226" s="30" t="s">
        <v>401</v>
      </c>
    </row>
    <row r="227" spans="1:5" ht="51">
      <c r="A227" t="s">
        <v>54</v>
      </c>
      <c r="E227" s="28" t="s">
        <v>402</v>
      </c>
    </row>
    <row r="228" spans="1:16" ht="12.75">
      <c r="A228" s="18" t="s">
        <v>45</v>
      </c>
      <c r="B228" s="22" t="s">
        <v>403</v>
      </c>
      <c r="C228" s="22" t="s">
        <v>404</v>
      </c>
      <c r="D228" s="18" t="s">
        <v>74</v>
      </c>
      <c r="E228" s="23" t="s">
        <v>405</v>
      </c>
      <c r="F228" s="24" t="s">
        <v>160</v>
      </c>
      <c r="G228" s="25">
        <v>14</v>
      </c>
      <c r="H228" s="26">
        <v>3328.17</v>
      </c>
      <c r="I228" s="26">
        <f>ROUND(ROUND(H228,2)*ROUND(G228,3),2)</f>
        <v>46594.38</v>
      </c>
      <c r="O228">
        <f>(I228*21)/100</f>
        <v>9784.8198</v>
      </c>
      <c r="P228" t="s">
        <v>23</v>
      </c>
    </row>
    <row r="229" spans="1:5" ht="114.75">
      <c r="A229" s="27" t="s">
        <v>50</v>
      </c>
      <c r="E229" s="28" t="s">
        <v>406</v>
      </c>
    </row>
    <row r="230" spans="1:5" ht="51">
      <c r="A230" s="29" t="s">
        <v>52</v>
      </c>
      <c r="E230" s="30" t="s">
        <v>407</v>
      </c>
    </row>
    <row r="231" spans="1:5" ht="51">
      <c r="A231" t="s">
        <v>54</v>
      </c>
      <c r="E231" s="28" t="s">
        <v>402</v>
      </c>
    </row>
    <row r="232" spans="1:16" ht="12.75">
      <c r="A232" s="18" t="s">
        <v>45</v>
      </c>
      <c r="B232" s="22" t="s">
        <v>408</v>
      </c>
      <c r="C232" s="22" t="s">
        <v>409</v>
      </c>
      <c r="D232" s="18" t="s">
        <v>74</v>
      </c>
      <c r="E232" s="23" t="s">
        <v>410</v>
      </c>
      <c r="F232" s="24" t="s">
        <v>160</v>
      </c>
      <c r="G232" s="25">
        <v>11.99</v>
      </c>
      <c r="H232" s="26">
        <v>53.13</v>
      </c>
      <c r="I232" s="26">
        <f>ROUND(ROUND(H232,2)*ROUND(G232,3),2)</f>
        <v>637.03</v>
      </c>
      <c r="O232">
        <f>(I232*21)/100</f>
        <v>133.7763</v>
      </c>
      <c r="P232" t="s">
        <v>23</v>
      </c>
    </row>
    <row r="233" spans="1:5" ht="38.25">
      <c r="A233" s="27" t="s">
        <v>50</v>
      </c>
      <c r="E233" s="28" t="s">
        <v>411</v>
      </c>
    </row>
    <row r="234" spans="1:5" ht="12.75">
      <c r="A234" s="29" t="s">
        <v>52</v>
      </c>
      <c r="E234" s="30" t="s">
        <v>412</v>
      </c>
    </row>
    <row r="235" spans="1:5" ht="25.5">
      <c r="A235" t="s">
        <v>54</v>
      </c>
      <c r="E235" s="28" t="s">
        <v>413</v>
      </c>
    </row>
    <row r="236" spans="1:16" ht="12.75">
      <c r="A236" s="18" t="s">
        <v>45</v>
      </c>
      <c r="B236" s="22" t="s">
        <v>414</v>
      </c>
      <c r="C236" s="22" t="s">
        <v>415</v>
      </c>
      <c r="D236" s="18" t="s">
        <v>74</v>
      </c>
      <c r="E236" s="23" t="s">
        <v>416</v>
      </c>
      <c r="F236" s="24" t="s">
        <v>49</v>
      </c>
      <c r="G236" s="25">
        <v>56</v>
      </c>
      <c r="H236" s="26">
        <v>2910.11</v>
      </c>
      <c r="I236" s="26">
        <f>ROUND(ROUND(H236,2)*ROUND(G236,3),2)</f>
        <v>162966.16</v>
      </c>
      <c r="O236">
        <f>(I236*21)/100</f>
        <v>34222.893599999996</v>
      </c>
      <c r="P236" t="s">
        <v>23</v>
      </c>
    </row>
    <row r="237" spans="1:5" ht="127.5">
      <c r="A237" s="27" t="s">
        <v>50</v>
      </c>
      <c r="E237" s="28" t="s">
        <v>417</v>
      </c>
    </row>
    <row r="238" spans="1:5" ht="12.75">
      <c r="A238" s="29" t="s">
        <v>52</v>
      </c>
      <c r="E238" s="30" t="s">
        <v>418</v>
      </c>
    </row>
    <row r="239" spans="1:5" ht="140.25">
      <c r="A239" t="s">
        <v>54</v>
      </c>
      <c r="E239" s="28" t="s">
        <v>419</v>
      </c>
    </row>
    <row r="240" spans="1:16" ht="12.75">
      <c r="A240" s="18" t="s">
        <v>45</v>
      </c>
      <c r="B240" s="22" t="s">
        <v>420</v>
      </c>
      <c r="C240" s="22" t="s">
        <v>421</v>
      </c>
      <c r="D240" s="18" t="s">
        <v>74</v>
      </c>
      <c r="E240" s="23" t="s">
        <v>422</v>
      </c>
      <c r="F240" s="24" t="s">
        <v>145</v>
      </c>
      <c r="G240" s="25">
        <v>0.56</v>
      </c>
      <c r="H240" s="26">
        <v>699.67</v>
      </c>
      <c r="I240" s="26">
        <f>ROUND(ROUND(H240,2)*ROUND(G240,3),2)</f>
        <v>391.82</v>
      </c>
      <c r="O240">
        <f>(I240*21)/100</f>
        <v>82.28219999999999</v>
      </c>
      <c r="P240" t="s">
        <v>23</v>
      </c>
    </row>
    <row r="241" spans="1:5" ht="51">
      <c r="A241" s="27" t="s">
        <v>50</v>
      </c>
      <c r="E241" s="28" t="s">
        <v>423</v>
      </c>
    </row>
    <row r="242" spans="1:5" ht="12.75">
      <c r="A242" s="29" t="s">
        <v>52</v>
      </c>
      <c r="E242" s="30" t="s">
        <v>424</v>
      </c>
    </row>
    <row r="243" spans="1:5" ht="114.75">
      <c r="A243" t="s">
        <v>54</v>
      </c>
      <c r="E243" s="28" t="s">
        <v>425</v>
      </c>
    </row>
    <row r="244" spans="1:16" ht="12.75">
      <c r="A244" s="18" t="s">
        <v>45</v>
      </c>
      <c r="B244" s="22" t="s">
        <v>426</v>
      </c>
      <c r="C244" s="22" t="s">
        <v>427</v>
      </c>
      <c r="D244" s="18" t="s">
        <v>74</v>
      </c>
      <c r="E244" s="23" t="s">
        <v>428</v>
      </c>
      <c r="F244" s="24" t="s">
        <v>145</v>
      </c>
      <c r="G244" s="25">
        <v>9.203</v>
      </c>
      <c r="H244" s="26">
        <v>699.67</v>
      </c>
      <c r="I244" s="26">
        <f>ROUND(ROUND(H244,2)*ROUND(G244,3),2)</f>
        <v>6439.06</v>
      </c>
      <c r="O244">
        <f>(I244*21)/100</f>
        <v>1352.2026</v>
      </c>
      <c r="P244" t="s">
        <v>23</v>
      </c>
    </row>
    <row r="245" spans="1:5" ht="114.75">
      <c r="A245" s="27" t="s">
        <v>50</v>
      </c>
      <c r="E245" s="28" t="s">
        <v>429</v>
      </c>
    </row>
    <row r="246" spans="1:5" ht="38.25">
      <c r="A246" s="29" t="s">
        <v>52</v>
      </c>
      <c r="E246" s="30" t="s">
        <v>430</v>
      </c>
    </row>
    <row r="247" spans="1:5" ht="114.75">
      <c r="A247" t="s">
        <v>54</v>
      </c>
      <c r="E247" s="28" t="s">
        <v>425</v>
      </c>
    </row>
    <row r="248" spans="1:16" ht="12.75">
      <c r="A248" s="18" t="s">
        <v>45</v>
      </c>
      <c r="B248" s="22" t="s">
        <v>431</v>
      </c>
      <c r="C248" s="22" t="s">
        <v>432</v>
      </c>
      <c r="D248" s="18" t="s">
        <v>74</v>
      </c>
      <c r="E248" s="23" t="s">
        <v>433</v>
      </c>
      <c r="F248" s="24" t="s">
        <v>49</v>
      </c>
      <c r="G248" s="25">
        <v>22</v>
      </c>
      <c r="H248" s="26">
        <v>2099.02</v>
      </c>
      <c r="I248" s="26">
        <f>ROUND(ROUND(H248,2)*ROUND(G248,3),2)</f>
        <v>46178.44</v>
      </c>
      <c r="O248">
        <f>(I248*21)/100</f>
        <v>9697.4724</v>
      </c>
      <c r="P248" t="s">
        <v>23</v>
      </c>
    </row>
    <row r="249" spans="1:5" ht="51">
      <c r="A249" s="27" t="s">
        <v>50</v>
      </c>
      <c r="E249" s="28" t="s">
        <v>434</v>
      </c>
    </row>
    <row r="250" spans="1:5" ht="12.75">
      <c r="A250" s="29" t="s">
        <v>52</v>
      </c>
      <c r="E250" s="30" t="s">
        <v>435</v>
      </c>
    </row>
    <row r="251" spans="1:5" ht="89.25">
      <c r="A251" t="s">
        <v>54</v>
      </c>
      <c r="E251" s="28" t="s">
        <v>436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0" sqref="H10:H12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0+O9+O18+O55+O60+O65+O102+O107</f>
        <v>68986.8921</v>
      </c>
      <c r="P2" t="s">
        <v>22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437</v>
      </c>
      <c r="I3" s="33">
        <f>0+I9+I18+I55+I60+I65+I102+I107</f>
        <v>328509.01</v>
      </c>
      <c r="O3" t="s">
        <v>19</v>
      </c>
      <c r="P3" t="s">
        <v>23</v>
      </c>
    </row>
    <row r="4" spans="1:16" ht="15" customHeight="1">
      <c r="A4" t="s">
        <v>17</v>
      </c>
      <c r="B4" s="10" t="s">
        <v>116</v>
      </c>
      <c r="C4" s="37" t="s">
        <v>117</v>
      </c>
      <c r="D4" s="34"/>
      <c r="E4" s="11" t="s">
        <v>118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119</v>
      </c>
      <c r="B5" s="13" t="s">
        <v>18</v>
      </c>
      <c r="C5" s="38" t="s">
        <v>437</v>
      </c>
      <c r="D5" s="39"/>
      <c r="E5" s="14" t="s">
        <v>118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0" t="s">
        <v>26</v>
      </c>
      <c r="B6" s="40" t="s">
        <v>28</v>
      </c>
      <c r="C6" s="40" t="s">
        <v>30</v>
      </c>
      <c r="D6" s="40" t="s">
        <v>31</v>
      </c>
      <c r="E6" s="40" t="s">
        <v>32</v>
      </c>
      <c r="F6" s="40" t="s">
        <v>34</v>
      </c>
      <c r="G6" s="40" t="s">
        <v>36</v>
      </c>
      <c r="H6" s="40" t="s">
        <v>38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27</v>
      </c>
      <c r="D9" s="15"/>
      <c r="E9" s="20" t="s">
        <v>44</v>
      </c>
      <c r="F9" s="15"/>
      <c r="G9" s="15"/>
      <c r="H9" s="15"/>
      <c r="I9" s="21">
        <f>0+Q9</f>
        <v>8149.1900000000005</v>
      </c>
      <c r="O9">
        <f>0+R9</f>
        <v>1711.3299000000002</v>
      </c>
      <c r="Q9">
        <f>0+I10+I14</f>
        <v>8149.1900000000005</v>
      </c>
      <c r="R9">
        <f>0+O10+O14</f>
        <v>1711.3299000000002</v>
      </c>
    </row>
    <row r="10" spans="1:16" ht="12.75">
      <c r="A10" s="18" t="s">
        <v>45</v>
      </c>
      <c r="B10" s="22" t="s">
        <v>29</v>
      </c>
      <c r="C10" s="22" t="s">
        <v>122</v>
      </c>
      <c r="D10" s="18" t="s">
        <v>47</v>
      </c>
      <c r="E10" s="23" t="s">
        <v>123</v>
      </c>
      <c r="F10" s="24" t="s">
        <v>124</v>
      </c>
      <c r="G10" s="25">
        <v>72.711</v>
      </c>
      <c r="H10" s="26">
        <v>110.58</v>
      </c>
      <c r="I10" s="26">
        <f>ROUND(ROUND(H10,2)*ROUND(G10,3),2)</f>
        <v>8040.38</v>
      </c>
      <c r="O10">
        <f>(I10*21)/100</f>
        <v>1688.4798</v>
      </c>
      <c r="P10" t="s">
        <v>23</v>
      </c>
    </row>
    <row r="11" spans="1:5" ht="25.5">
      <c r="A11" s="27" t="s">
        <v>50</v>
      </c>
      <c r="E11" s="28" t="s">
        <v>438</v>
      </c>
    </row>
    <row r="12" spans="1:5" ht="12.75">
      <c r="A12" s="29" t="s">
        <v>52</v>
      </c>
      <c r="E12" s="30" t="s">
        <v>439</v>
      </c>
    </row>
    <row r="13" spans="1:5" ht="25.5">
      <c r="A13" t="s">
        <v>54</v>
      </c>
      <c r="E13" s="28" t="s">
        <v>127</v>
      </c>
    </row>
    <row r="14" spans="1:16" ht="12.75">
      <c r="A14" s="18" t="s">
        <v>45</v>
      </c>
      <c r="B14" s="22" t="s">
        <v>23</v>
      </c>
      <c r="C14" s="22" t="s">
        <v>122</v>
      </c>
      <c r="D14" s="18" t="s">
        <v>56</v>
      </c>
      <c r="E14" s="23" t="s">
        <v>123</v>
      </c>
      <c r="F14" s="24" t="s">
        <v>124</v>
      </c>
      <c r="G14" s="25">
        <v>1.968</v>
      </c>
      <c r="H14" s="26">
        <v>55.29</v>
      </c>
      <c r="I14" s="26">
        <f>ROUND(ROUND(H14,2)*ROUND(G14,3),2)</f>
        <v>108.81</v>
      </c>
      <c r="O14">
        <f>(I14*21)/100</f>
        <v>22.8501</v>
      </c>
      <c r="P14" t="s">
        <v>23</v>
      </c>
    </row>
    <row r="15" spans="1:5" ht="25.5">
      <c r="A15" s="27" t="s">
        <v>50</v>
      </c>
      <c r="E15" s="28" t="s">
        <v>440</v>
      </c>
    </row>
    <row r="16" spans="1:5" ht="12.75">
      <c r="A16" s="29" t="s">
        <v>52</v>
      </c>
      <c r="E16" s="30" t="s">
        <v>441</v>
      </c>
    </row>
    <row r="17" spans="1:5" ht="25.5">
      <c r="A17" t="s">
        <v>54</v>
      </c>
      <c r="E17" s="28" t="s">
        <v>127</v>
      </c>
    </row>
    <row r="18" spans="1:18" ht="12.75" customHeight="1">
      <c r="A18" s="5" t="s">
        <v>43</v>
      </c>
      <c r="B18" s="5"/>
      <c r="C18" s="31" t="s">
        <v>29</v>
      </c>
      <c r="D18" s="5"/>
      <c r="E18" s="20" t="s">
        <v>132</v>
      </c>
      <c r="F18" s="5"/>
      <c r="G18" s="5"/>
      <c r="H18" s="5"/>
      <c r="I18" s="32">
        <f>0+Q18</f>
        <v>46401.79</v>
      </c>
      <c r="O18">
        <f>0+R18</f>
        <v>9744.375900000001</v>
      </c>
      <c r="Q18">
        <f>0+I19+I23+I27+I31+I35+I39+I43+I47+I51</f>
        <v>46401.79</v>
      </c>
      <c r="R18">
        <f>0+O19+O23+O27+O31+O35+O39+O43+O47+O51</f>
        <v>9744.375900000001</v>
      </c>
    </row>
    <row r="19" spans="1:16" ht="12.75">
      <c r="A19" s="18" t="s">
        <v>45</v>
      </c>
      <c r="B19" s="22" t="s">
        <v>22</v>
      </c>
      <c r="C19" s="22" t="s">
        <v>133</v>
      </c>
      <c r="D19" s="18" t="s">
        <v>74</v>
      </c>
      <c r="E19" s="23" t="s">
        <v>134</v>
      </c>
      <c r="F19" s="24" t="s">
        <v>135</v>
      </c>
      <c r="G19" s="25">
        <v>6.683</v>
      </c>
      <c r="H19" s="26">
        <v>64.52</v>
      </c>
      <c r="I19" s="26">
        <f>ROUND(ROUND(H19,2)*ROUND(G19,3),2)</f>
        <v>431.19</v>
      </c>
      <c r="O19">
        <f>(I19*21)/100</f>
        <v>90.5499</v>
      </c>
      <c r="P19" t="s">
        <v>23</v>
      </c>
    </row>
    <row r="20" spans="1:5" ht="38.25">
      <c r="A20" s="27" t="s">
        <v>50</v>
      </c>
      <c r="E20" s="28" t="s">
        <v>136</v>
      </c>
    </row>
    <row r="21" spans="1:5" ht="12.75">
      <c r="A21" s="29" t="s">
        <v>52</v>
      </c>
      <c r="E21" s="30" t="s">
        <v>442</v>
      </c>
    </row>
    <row r="22" spans="1:5" ht="38.25">
      <c r="A22" t="s">
        <v>54</v>
      </c>
      <c r="E22" s="28" t="s">
        <v>138</v>
      </c>
    </row>
    <row r="23" spans="1:16" ht="12.75">
      <c r="A23" s="18" t="s">
        <v>45</v>
      </c>
      <c r="B23" s="22" t="s">
        <v>33</v>
      </c>
      <c r="C23" s="22" t="s">
        <v>167</v>
      </c>
      <c r="D23" s="18" t="s">
        <v>74</v>
      </c>
      <c r="E23" s="23" t="s">
        <v>168</v>
      </c>
      <c r="F23" s="24" t="s">
        <v>145</v>
      </c>
      <c r="G23" s="25">
        <v>30.296</v>
      </c>
      <c r="H23" s="26">
        <v>1417.12</v>
      </c>
      <c r="I23" s="26">
        <f>ROUND(ROUND(H23,2)*ROUND(G23,3),2)</f>
        <v>42933.07</v>
      </c>
      <c r="O23">
        <f>(I23*21)/100</f>
        <v>9015.9447</v>
      </c>
      <c r="P23" t="s">
        <v>23</v>
      </c>
    </row>
    <row r="24" spans="1:5" ht="165.75">
      <c r="A24" s="27" t="s">
        <v>50</v>
      </c>
      <c r="E24" s="28" t="s">
        <v>443</v>
      </c>
    </row>
    <row r="25" spans="1:5" ht="51">
      <c r="A25" s="29" t="s">
        <v>52</v>
      </c>
      <c r="E25" s="30" t="s">
        <v>444</v>
      </c>
    </row>
    <row r="26" spans="1:5" ht="63.75">
      <c r="A26" t="s">
        <v>54</v>
      </c>
      <c r="E26" s="28" t="s">
        <v>148</v>
      </c>
    </row>
    <row r="27" spans="1:16" ht="12.75">
      <c r="A27" s="18" t="s">
        <v>45</v>
      </c>
      <c r="B27" s="22" t="s">
        <v>35</v>
      </c>
      <c r="C27" s="22" t="s">
        <v>171</v>
      </c>
      <c r="D27" s="18" t="s">
        <v>74</v>
      </c>
      <c r="E27" s="23" t="s">
        <v>172</v>
      </c>
      <c r="F27" s="24" t="s">
        <v>160</v>
      </c>
      <c r="G27" s="25">
        <v>60.861</v>
      </c>
      <c r="H27" s="26">
        <v>39.58</v>
      </c>
      <c r="I27" s="26">
        <f>ROUND(ROUND(H27,2)*ROUND(G27,3),2)</f>
        <v>2408.88</v>
      </c>
      <c r="O27">
        <f>(I27*21)/100</f>
        <v>505.86480000000006</v>
      </c>
      <c r="P27" t="s">
        <v>23</v>
      </c>
    </row>
    <row r="28" spans="1:5" ht="25.5">
      <c r="A28" s="27" t="s">
        <v>50</v>
      </c>
      <c r="E28" s="28" t="s">
        <v>445</v>
      </c>
    </row>
    <row r="29" spans="1:5" ht="12.75">
      <c r="A29" s="29" t="s">
        <v>52</v>
      </c>
      <c r="E29" s="30" t="s">
        <v>446</v>
      </c>
    </row>
    <row r="30" spans="1:5" ht="25.5">
      <c r="A30" t="s">
        <v>54</v>
      </c>
      <c r="E30" s="28" t="s">
        <v>175</v>
      </c>
    </row>
    <row r="31" spans="1:16" ht="12.75">
      <c r="A31" s="18" t="s">
        <v>45</v>
      </c>
      <c r="B31" s="22" t="s">
        <v>37</v>
      </c>
      <c r="C31" s="22" t="s">
        <v>176</v>
      </c>
      <c r="D31" s="18" t="s">
        <v>74</v>
      </c>
      <c r="E31" s="23" t="s">
        <v>177</v>
      </c>
      <c r="F31" s="24" t="s">
        <v>145</v>
      </c>
      <c r="G31" s="25">
        <v>0.514</v>
      </c>
      <c r="H31" s="26">
        <v>154.61</v>
      </c>
      <c r="I31" s="26">
        <f>ROUND(ROUND(H31,2)*ROUND(G31,3),2)</f>
        <v>79.47</v>
      </c>
      <c r="O31">
        <f>(I31*21)/100</f>
        <v>16.688699999999997</v>
      </c>
      <c r="P31" t="s">
        <v>23</v>
      </c>
    </row>
    <row r="32" spans="1:5" ht="63.75">
      <c r="A32" s="27" t="s">
        <v>50</v>
      </c>
      <c r="E32" s="28" t="s">
        <v>447</v>
      </c>
    </row>
    <row r="33" spans="1:5" ht="12.75">
      <c r="A33" s="29" t="s">
        <v>52</v>
      </c>
      <c r="E33" s="30" t="s">
        <v>448</v>
      </c>
    </row>
    <row r="34" spans="1:5" ht="38.25">
      <c r="A34" t="s">
        <v>54</v>
      </c>
      <c r="E34" s="28" t="s">
        <v>180</v>
      </c>
    </row>
    <row r="35" spans="1:16" ht="12.75">
      <c r="A35" s="18" t="s">
        <v>45</v>
      </c>
      <c r="B35" s="22" t="s">
        <v>69</v>
      </c>
      <c r="C35" s="22" t="s">
        <v>185</v>
      </c>
      <c r="D35" s="18" t="s">
        <v>74</v>
      </c>
      <c r="E35" s="23" t="s">
        <v>186</v>
      </c>
      <c r="F35" s="24" t="s">
        <v>145</v>
      </c>
      <c r="G35" s="25">
        <v>0.514</v>
      </c>
      <c r="H35" s="26">
        <v>98.94</v>
      </c>
      <c r="I35" s="26">
        <f>ROUND(ROUND(H35,2)*ROUND(G35,3),2)</f>
        <v>50.86</v>
      </c>
      <c r="O35">
        <f>(I35*21)/100</f>
        <v>10.6806</v>
      </c>
      <c r="P35" t="s">
        <v>23</v>
      </c>
    </row>
    <row r="36" spans="1:5" ht="51">
      <c r="A36" s="27" t="s">
        <v>50</v>
      </c>
      <c r="E36" s="28" t="s">
        <v>449</v>
      </c>
    </row>
    <row r="37" spans="1:5" ht="12.75">
      <c r="A37" s="29" t="s">
        <v>52</v>
      </c>
      <c r="E37" s="30" t="s">
        <v>448</v>
      </c>
    </row>
    <row r="38" spans="1:5" ht="306">
      <c r="A38" t="s">
        <v>54</v>
      </c>
      <c r="E38" s="28" t="s">
        <v>189</v>
      </c>
    </row>
    <row r="39" spans="1:16" ht="12.75">
      <c r="A39" s="18" t="s">
        <v>45</v>
      </c>
      <c r="B39" s="22" t="s">
        <v>71</v>
      </c>
      <c r="C39" s="22" t="s">
        <v>191</v>
      </c>
      <c r="D39" s="18" t="s">
        <v>74</v>
      </c>
      <c r="E39" s="23" t="s">
        <v>192</v>
      </c>
      <c r="F39" s="24" t="s">
        <v>145</v>
      </c>
      <c r="G39" s="25">
        <v>1.036</v>
      </c>
      <c r="H39" s="26">
        <v>154.61</v>
      </c>
      <c r="I39" s="26">
        <f>ROUND(ROUND(H39,2)*ROUND(G39,3),2)</f>
        <v>160.18</v>
      </c>
      <c r="O39">
        <f>(I39*21)/100</f>
        <v>33.6378</v>
      </c>
      <c r="P39" t="s">
        <v>23</v>
      </c>
    </row>
    <row r="40" spans="1:5" ht="51">
      <c r="A40" s="27" t="s">
        <v>50</v>
      </c>
      <c r="E40" s="28" t="s">
        <v>450</v>
      </c>
    </row>
    <row r="41" spans="1:5" ht="12.75">
      <c r="A41" s="29" t="s">
        <v>52</v>
      </c>
      <c r="E41" s="30" t="s">
        <v>451</v>
      </c>
    </row>
    <row r="42" spans="1:5" ht="318.75">
      <c r="A42" t="s">
        <v>54</v>
      </c>
      <c r="E42" s="28" t="s">
        <v>195</v>
      </c>
    </row>
    <row r="43" spans="1:16" ht="12.75">
      <c r="A43" s="18" t="s">
        <v>45</v>
      </c>
      <c r="B43" s="22" t="s">
        <v>40</v>
      </c>
      <c r="C43" s="22" t="s">
        <v>197</v>
      </c>
      <c r="D43" s="18" t="s">
        <v>74</v>
      </c>
      <c r="E43" s="23" t="s">
        <v>198</v>
      </c>
      <c r="F43" s="24" t="s">
        <v>145</v>
      </c>
      <c r="G43" s="25">
        <v>0.416</v>
      </c>
      <c r="H43" s="26">
        <v>241.57</v>
      </c>
      <c r="I43" s="26">
        <f>ROUND(ROUND(H43,2)*ROUND(G43,3),2)</f>
        <v>100.49</v>
      </c>
      <c r="O43">
        <f>(I43*21)/100</f>
        <v>21.102899999999998</v>
      </c>
      <c r="P43" t="s">
        <v>23</v>
      </c>
    </row>
    <row r="44" spans="1:5" ht="38.25">
      <c r="A44" s="27" t="s">
        <v>50</v>
      </c>
      <c r="E44" s="28" t="s">
        <v>199</v>
      </c>
    </row>
    <row r="45" spans="1:5" ht="12.75">
      <c r="A45" s="29" t="s">
        <v>52</v>
      </c>
      <c r="E45" s="30" t="s">
        <v>452</v>
      </c>
    </row>
    <row r="46" spans="1:5" ht="229.5">
      <c r="A46" t="s">
        <v>54</v>
      </c>
      <c r="E46" s="28" t="s">
        <v>201</v>
      </c>
    </row>
    <row r="47" spans="1:16" ht="12.75">
      <c r="A47" s="18" t="s">
        <v>45</v>
      </c>
      <c r="B47" s="22" t="s">
        <v>42</v>
      </c>
      <c r="C47" s="22" t="s">
        <v>203</v>
      </c>
      <c r="D47" s="18" t="s">
        <v>74</v>
      </c>
      <c r="E47" s="23" t="s">
        <v>204</v>
      </c>
      <c r="F47" s="24" t="s">
        <v>135</v>
      </c>
      <c r="G47" s="25">
        <v>6.995</v>
      </c>
      <c r="H47" s="26">
        <v>16.22</v>
      </c>
      <c r="I47" s="26">
        <f>ROUND(ROUND(H47,2)*ROUND(G47,3),2)</f>
        <v>113.46</v>
      </c>
      <c r="O47">
        <f>(I47*21)/100</f>
        <v>23.8266</v>
      </c>
      <c r="P47" t="s">
        <v>23</v>
      </c>
    </row>
    <row r="48" spans="1:5" ht="63.75">
      <c r="A48" s="27" t="s">
        <v>50</v>
      </c>
      <c r="E48" s="28" t="s">
        <v>453</v>
      </c>
    </row>
    <row r="49" spans="1:5" ht="38.25">
      <c r="A49" s="29" t="s">
        <v>52</v>
      </c>
      <c r="E49" s="30" t="s">
        <v>454</v>
      </c>
    </row>
    <row r="50" spans="1:5" ht="25.5">
      <c r="A50" t="s">
        <v>54</v>
      </c>
      <c r="E50" s="28" t="s">
        <v>207</v>
      </c>
    </row>
    <row r="51" spans="1:16" ht="12.75">
      <c r="A51" s="18" t="s">
        <v>45</v>
      </c>
      <c r="B51" s="22" t="s">
        <v>81</v>
      </c>
      <c r="C51" s="22" t="s">
        <v>209</v>
      </c>
      <c r="D51" s="18" t="s">
        <v>74</v>
      </c>
      <c r="E51" s="23" t="s">
        <v>210</v>
      </c>
      <c r="F51" s="24" t="s">
        <v>135</v>
      </c>
      <c r="G51" s="25">
        <v>3.427</v>
      </c>
      <c r="H51" s="26">
        <v>36.24</v>
      </c>
      <c r="I51" s="26">
        <f>ROUND(ROUND(H51,2)*ROUND(G51,3),2)</f>
        <v>124.19</v>
      </c>
      <c r="O51">
        <f>(I51*21)/100</f>
        <v>26.0799</v>
      </c>
      <c r="P51" t="s">
        <v>23</v>
      </c>
    </row>
    <row r="52" spans="1:5" ht="38.25">
      <c r="A52" s="27" t="s">
        <v>50</v>
      </c>
      <c r="E52" s="28" t="s">
        <v>211</v>
      </c>
    </row>
    <row r="53" spans="1:5" ht="12.75">
      <c r="A53" s="29" t="s">
        <v>52</v>
      </c>
      <c r="E53" s="30" t="s">
        <v>455</v>
      </c>
    </row>
    <row r="54" spans="1:5" ht="38.25">
      <c r="A54" t="s">
        <v>54</v>
      </c>
      <c r="E54" s="28" t="s">
        <v>213</v>
      </c>
    </row>
    <row r="55" spans="1:18" ht="12.75" customHeight="1">
      <c r="A55" s="5" t="s">
        <v>43</v>
      </c>
      <c r="B55" s="5"/>
      <c r="C55" s="31" t="s">
        <v>23</v>
      </c>
      <c r="D55" s="5"/>
      <c r="E55" s="20" t="s">
        <v>220</v>
      </c>
      <c r="F55" s="5"/>
      <c r="G55" s="5"/>
      <c r="H55" s="5"/>
      <c r="I55" s="32">
        <f>0+Q55</f>
        <v>1239.19</v>
      </c>
      <c r="O55">
        <f>0+R55</f>
        <v>260.22990000000004</v>
      </c>
      <c r="Q55">
        <f>0+I56</f>
        <v>1239.19</v>
      </c>
      <c r="R55">
        <f>0+O56</f>
        <v>260.22990000000004</v>
      </c>
    </row>
    <row r="56" spans="1:16" ht="12.75">
      <c r="A56" s="18" t="s">
        <v>45</v>
      </c>
      <c r="B56" s="22" t="s">
        <v>85</v>
      </c>
      <c r="C56" s="22" t="s">
        <v>228</v>
      </c>
      <c r="D56" s="18" t="s">
        <v>74</v>
      </c>
      <c r="E56" s="23" t="s">
        <v>229</v>
      </c>
      <c r="F56" s="24" t="s">
        <v>145</v>
      </c>
      <c r="G56" s="25">
        <v>1.513</v>
      </c>
      <c r="H56" s="26">
        <v>819.03</v>
      </c>
      <c r="I56" s="26">
        <f>ROUND(ROUND(H56,2)*ROUND(G56,3),2)</f>
        <v>1239.19</v>
      </c>
      <c r="O56">
        <f>(I56*21)/100</f>
        <v>260.22990000000004</v>
      </c>
      <c r="P56" t="s">
        <v>23</v>
      </c>
    </row>
    <row r="57" spans="1:5" ht="38.25">
      <c r="A57" s="27" t="s">
        <v>50</v>
      </c>
      <c r="E57" s="28" t="s">
        <v>456</v>
      </c>
    </row>
    <row r="58" spans="1:5" ht="12.75">
      <c r="A58" s="29" t="s">
        <v>52</v>
      </c>
      <c r="E58" s="30" t="s">
        <v>457</v>
      </c>
    </row>
    <row r="59" spans="1:5" ht="38.25">
      <c r="A59" t="s">
        <v>54</v>
      </c>
      <c r="E59" s="28" t="s">
        <v>231</v>
      </c>
    </row>
    <row r="60" spans="1:18" ht="12.75" customHeight="1">
      <c r="A60" s="5" t="s">
        <v>43</v>
      </c>
      <c r="B60" s="5"/>
      <c r="C60" s="31" t="s">
        <v>33</v>
      </c>
      <c r="D60" s="5"/>
      <c r="E60" s="20" t="s">
        <v>232</v>
      </c>
      <c r="F60" s="5"/>
      <c r="G60" s="5"/>
      <c r="H60" s="5"/>
      <c r="I60" s="32">
        <f>0+Q60</f>
        <v>1210.61</v>
      </c>
      <c r="O60">
        <f>0+R60</f>
        <v>254.22809999999998</v>
      </c>
      <c r="Q60">
        <f>0+I61</f>
        <v>1210.61</v>
      </c>
      <c r="R60">
        <f>0+O61</f>
        <v>254.22809999999998</v>
      </c>
    </row>
    <row r="61" spans="1:16" ht="12.75">
      <c r="A61" s="18" t="s">
        <v>45</v>
      </c>
      <c r="B61" s="22" t="s">
        <v>91</v>
      </c>
      <c r="C61" s="22" t="s">
        <v>240</v>
      </c>
      <c r="D61" s="18" t="s">
        <v>74</v>
      </c>
      <c r="E61" s="23" t="s">
        <v>241</v>
      </c>
      <c r="F61" s="24" t="s">
        <v>145</v>
      </c>
      <c r="G61" s="25">
        <v>0.52</v>
      </c>
      <c r="H61" s="26">
        <v>2328.09</v>
      </c>
      <c r="I61" s="26">
        <f>ROUND(ROUND(H61,2)*ROUND(G61,3),2)</f>
        <v>1210.61</v>
      </c>
      <c r="O61">
        <f>(I61*21)/100</f>
        <v>254.22809999999998</v>
      </c>
      <c r="P61" t="s">
        <v>23</v>
      </c>
    </row>
    <row r="62" spans="1:5" ht="38.25">
      <c r="A62" s="27" t="s">
        <v>50</v>
      </c>
      <c r="E62" s="28" t="s">
        <v>458</v>
      </c>
    </row>
    <row r="63" spans="1:5" ht="12.75">
      <c r="A63" s="29" t="s">
        <v>52</v>
      </c>
      <c r="E63" s="30" t="s">
        <v>459</v>
      </c>
    </row>
    <row r="64" spans="1:5" ht="369.75">
      <c r="A64" t="s">
        <v>54</v>
      </c>
      <c r="E64" s="28" t="s">
        <v>238</v>
      </c>
    </row>
    <row r="65" spans="1:18" ht="12.75" customHeight="1">
      <c r="A65" s="5" t="s">
        <v>43</v>
      </c>
      <c r="B65" s="5"/>
      <c r="C65" s="31" t="s">
        <v>35</v>
      </c>
      <c r="D65" s="5"/>
      <c r="E65" s="20" t="s">
        <v>260</v>
      </c>
      <c r="F65" s="5"/>
      <c r="G65" s="5"/>
      <c r="H65" s="5"/>
      <c r="I65" s="32">
        <f>0+Q65</f>
        <v>185176.61000000002</v>
      </c>
      <c r="O65">
        <f>0+R65</f>
        <v>38887.08809999999</v>
      </c>
      <c r="Q65">
        <f>0+I66+I70+I74+I78+I82+I86+I90+I94+I98</f>
        <v>185176.61000000002</v>
      </c>
      <c r="R65">
        <f>0+O66+O70+O74+O78+O82+O86+O90+O94+O98</f>
        <v>38887.08809999999</v>
      </c>
    </row>
    <row r="66" spans="1:16" ht="12.75">
      <c r="A66" s="18" t="s">
        <v>45</v>
      </c>
      <c r="B66" s="22" t="s">
        <v>97</v>
      </c>
      <c r="C66" s="22" t="s">
        <v>262</v>
      </c>
      <c r="D66" s="18" t="s">
        <v>74</v>
      </c>
      <c r="E66" s="23" t="s">
        <v>263</v>
      </c>
      <c r="F66" s="24" t="s">
        <v>145</v>
      </c>
      <c r="G66" s="25">
        <v>0.786</v>
      </c>
      <c r="H66" s="26">
        <v>1377.74</v>
      </c>
      <c r="I66" s="26">
        <f>ROUND(ROUND(H66,2)*ROUND(G66,3),2)</f>
        <v>1082.9</v>
      </c>
      <c r="O66">
        <f>(I66*21)/100</f>
        <v>227.40900000000002</v>
      </c>
      <c r="P66" t="s">
        <v>23</v>
      </c>
    </row>
    <row r="67" spans="1:5" ht="38.25">
      <c r="A67" s="27" t="s">
        <v>50</v>
      </c>
      <c r="E67" s="28" t="s">
        <v>264</v>
      </c>
    </row>
    <row r="68" spans="1:5" ht="12.75">
      <c r="A68" s="29" t="s">
        <v>52</v>
      </c>
      <c r="E68" s="30" t="s">
        <v>460</v>
      </c>
    </row>
    <row r="69" spans="1:5" ht="51">
      <c r="A69" t="s">
        <v>54</v>
      </c>
      <c r="E69" s="28" t="s">
        <v>266</v>
      </c>
    </row>
    <row r="70" spans="1:16" ht="12.75">
      <c r="A70" s="18" t="s">
        <v>45</v>
      </c>
      <c r="B70" s="22" t="s">
        <v>102</v>
      </c>
      <c r="C70" s="22" t="s">
        <v>268</v>
      </c>
      <c r="D70" s="18" t="s">
        <v>74</v>
      </c>
      <c r="E70" s="23" t="s">
        <v>269</v>
      </c>
      <c r="F70" s="24" t="s">
        <v>145</v>
      </c>
      <c r="G70" s="25">
        <v>0.698</v>
      </c>
      <c r="H70" s="26">
        <v>891.13</v>
      </c>
      <c r="I70" s="26">
        <f>ROUND(ROUND(H70,2)*ROUND(G70,3),2)</f>
        <v>622.01</v>
      </c>
      <c r="O70">
        <f>(I70*21)/100</f>
        <v>130.6221</v>
      </c>
      <c r="P70" t="s">
        <v>23</v>
      </c>
    </row>
    <row r="71" spans="1:5" ht="25.5">
      <c r="A71" s="27" t="s">
        <v>50</v>
      </c>
      <c r="E71" s="28" t="s">
        <v>270</v>
      </c>
    </row>
    <row r="72" spans="1:5" ht="12.75">
      <c r="A72" s="29" t="s">
        <v>52</v>
      </c>
      <c r="E72" s="30" t="s">
        <v>461</v>
      </c>
    </row>
    <row r="73" spans="1:5" ht="51">
      <c r="A73" t="s">
        <v>54</v>
      </c>
      <c r="E73" s="28" t="s">
        <v>266</v>
      </c>
    </row>
    <row r="74" spans="1:16" ht="12.75">
      <c r="A74" s="18" t="s">
        <v>45</v>
      </c>
      <c r="B74" s="22" t="s">
        <v>190</v>
      </c>
      <c r="C74" s="22" t="s">
        <v>288</v>
      </c>
      <c r="D74" s="18" t="s">
        <v>74</v>
      </c>
      <c r="E74" s="23" t="s">
        <v>289</v>
      </c>
      <c r="F74" s="24" t="s">
        <v>135</v>
      </c>
      <c r="G74" s="25">
        <v>5.514</v>
      </c>
      <c r="H74" s="26">
        <v>26.25</v>
      </c>
      <c r="I74" s="26">
        <f>ROUND(ROUND(H74,2)*ROUND(G74,3),2)</f>
        <v>144.74</v>
      </c>
      <c r="O74">
        <f>(I74*21)/100</f>
        <v>30.3954</v>
      </c>
      <c r="P74" t="s">
        <v>23</v>
      </c>
    </row>
    <row r="75" spans="1:5" ht="38.25">
      <c r="A75" s="27" t="s">
        <v>50</v>
      </c>
      <c r="E75" s="28" t="s">
        <v>290</v>
      </c>
    </row>
    <row r="76" spans="1:5" ht="12.75">
      <c r="A76" s="29" t="s">
        <v>52</v>
      </c>
      <c r="E76" s="30" t="s">
        <v>462</v>
      </c>
    </row>
    <row r="77" spans="1:5" ht="51">
      <c r="A77" t="s">
        <v>54</v>
      </c>
      <c r="E77" s="28" t="s">
        <v>292</v>
      </c>
    </row>
    <row r="78" spans="1:16" ht="12.75">
      <c r="A78" s="18" t="s">
        <v>45</v>
      </c>
      <c r="B78" s="22" t="s">
        <v>196</v>
      </c>
      <c r="C78" s="22" t="s">
        <v>294</v>
      </c>
      <c r="D78" s="18" t="s">
        <v>74</v>
      </c>
      <c r="E78" s="23" t="s">
        <v>295</v>
      </c>
      <c r="F78" s="24" t="s">
        <v>135</v>
      </c>
      <c r="G78" s="25">
        <v>546.453</v>
      </c>
      <c r="H78" s="26">
        <v>16.98</v>
      </c>
      <c r="I78" s="26">
        <f>ROUND(ROUND(H78,2)*ROUND(G78,3),2)</f>
        <v>9278.77</v>
      </c>
      <c r="O78">
        <f>(I78*21)/100</f>
        <v>1948.5417000000002</v>
      </c>
      <c r="P78" t="s">
        <v>23</v>
      </c>
    </row>
    <row r="79" spans="1:5" ht="127.5">
      <c r="A79" s="27" t="s">
        <v>50</v>
      </c>
      <c r="E79" s="28" t="s">
        <v>463</v>
      </c>
    </row>
    <row r="80" spans="1:5" ht="51">
      <c r="A80" s="29" t="s">
        <v>52</v>
      </c>
      <c r="E80" s="30" t="s">
        <v>464</v>
      </c>
    </row>
    <row r="81" spans="1:5" ht="51">
      <c r="A81" t="s">
        <v>54</v>
      </c>
      <c r="E81" s="28" t="s">
        <v>292</v>
      </c>
    </row>
    <row r="82" spans="1:16" ht="12.75">
      <c r="A82" s="18" t="s">
        <v>45</v>
      </c>
      <c r="B82" s="22" t="s">
        <v>202</v>
      </c>
      <c r="C82" s="22" t="s">
        <v>299</v>
      </c>
      <c r="D82" s="18" t="s">
        <v>74</v>
      </c>
      <c r="E82" s="23" t="s">
        <v>465</v>
      </c>
      <c r="F82" s="24" t="s">
        <v>135</v>
      </c>
      <c r="G82" s="25">
        <v>2.592</v>
      </c>
      <c r="H82" s="26">
        <v>71.74</v>
      </c>
      <c r="I82" s="26">
        <f>ROUND(ROUND(H82,2)*ROUND(G82,3),2)</f>
        <v>185.95</v>
      </c>
      <c r="O82">
        <f>(I82*21)/100</f>
        <v>39.049499999999995</v>
      </c>
      <c r="P82" t="s">
        <v>23</v>
      </c>
    </row>
    <row r="83" spans="1:5" ht="38.25">
      <c r="A83" s="27" t="s">
        <v>50</v>
      </c>
      <c r="E83" s="28" t="s">
        <v>301</v>
      </c>
    </row>
    <row r="84" spans="1:5" ht="12.75">
      <c r="A84" s="29" t="s">
        <v>52</v>
      </c>
      <c r="E84" s="30" t="s">
        <v>466</v>
      </c>
    </row>
    <row r="85" spans="1:5" ht="51">
      <c r="A85" t="s">
        <v>54</v>
      </c>
      <c r="E85" s="28" t="s">
        <v>303</v>
      </c>
    </row>
    <row r="86" spans="1:16" ht="12.75">
      <c r="A86" s="18" t="s">
        <v>45</v>
      </c>
      <c r="B86" s="22" t="s">
        <v>208</v>
      </c>
      <c r="C86" s="22" t="s">
        <v>467</v>
      </c>
      <c r="D86" s="18" t="s">
        <v>74</v>
      </c>
      <c r="E86" s="23" t="s">
        <v>468</v>
      </c>
      <c r="F86" s="24" t="s">
        <v>135</v>
      </c>
      <c r="G86" s="25">
        <v>52.3</v>
      </c>
      <c r="H86" s="26">
        <v>133.87</v>
      </c>
      <c r="I86" s="26">
        <f>ROUND(ROUND(H86,2)*ROUND(G86,3),2)</f>
        <v>7001.4</v>
      </c>
      <c r="O86">
        <f>(I86*21)/100</f>
        <v>1470.2939999999999</v>
      </c>
      <c r="P86" t="s">
        <v>23</v>
      </c>
    </row>
    <row r="87" spans="1:5" ht="25.5">
      <c r="A87" s="27" t="s">
        <v>50</v>
      </c>
      <c r="E87" s="28" t="s">
        <v>469</v>
      </c>
    </row>
    <row r="88" spans="1:5" ht="12.75">
      <c r="A88" s="29" t="s">
        <v>52</v>
      </c>
      <c r="E88" s="30" t="s">
        <v>470</v>
      </c>
    </row>
    <row r="89" spans="1:5" ht="51">
      <c r="A89" t="s">
        <v>54</v>
      </c>
      <c r="E89" s="28" t="s">
        <v>309</v>
      </c>
    </row>
    <row r="90" spans="1:16" ht="12.75">
      <c r="A90" s="18" t="s">
        <v>45</v>
      </c>
      <c r="B90" s="22" t="s">
        <v>214</v>
      </c>
      <c r="C90" s="22" t="s">
        <v>311</v>
      </c>
      <c r="D90" s="18" t="s">
        <v>74</v>
      </c>
      <c r="E90" s="23" t="s">
        <v>312</v>
      </c>
      <c r="F90" s="24" t="s">
        <v>135</v>
      </c>
      <c r="G90" s="25">
        <v>277.623</v>
      </c>
      <c r="H90" s="26">
        <v>249.2</v>
      </c>
      <c r="I90" s="26">
        <f>ROUND(ROUND(H90,2)*ROUND(G90,3),2)</f>
        <v>69183.65</v>
      </c>
      <c r="O90">
        <f>(I90*21)/100</f>
        <v>14528.566499999999</v>
      </c>
      <c r="P90" t="s">
        <v>23</v>
      </c>
    </row>
    <row r="91" spans="1:5" ht="63.75">
      <c r="A91" s="27" t="s">
        <v>50</v>
      </c>
      <c r="E91" s="28" t="s">
        <v>471</v>
      </c>
    </row>
    <row r="92" spans="1:5" ht="38.25">
      <c r="A92" s="29" t="s">
        <v>52</v>
      </c>
      <c r="E92" s="30" t="s">
        <v>472</v>
      </c>
    </row>
    <row r="93" spans="1:5" ht="140.25">
      <c r="A93" t="s">
        <v>54</v>
      </c>
      <c r="E93" s="28" t="s">
        <v>314</v>
      </c>
    </row>
    <row r="94" spans="1:16" ht="12.75">
      <c r="A94" s="18" t="s">
        <v>45</v>
      </c>
      <c r="B94" s="22" t="s">
        <v>221</v>
      </c>
      <c r="C94" s="22" t="s">
        <v>316</v>
      </c>
      <c r="D94" s="18" t="s">
        <v>74</v>
      </c>
      <c r="E94" s="23" t="s">
        <v>317</v>
      </c>
      <c r="F94" s="24" t="s">
        <v>135</v>
      </c>
      <c r="G94" s="25">
        <v>274.344</v>
      </c>
      <c r="H94" s="26">
        <v>347.72</v>
      </c>
      <c r="I94" s="26">
        <f>ROUND(ROUND(H94,2)*ROUND(G94,3),2)</f>
        <v>95394.9</v>
      </c>
      <c r="O94">
        <f>(I94*21)/100</f>
        <v>20032.929</v>
      </c>
      <c r="P94" t="s">
        <v>23</v>
      </c>
    </row>
    <row r="95" spans="1:5" ht="63.75">
      <c r="A95" s="27" t="s">
        <v>50</v>
      </c>
      <c r="E95" s="28" t="s">
        <v>473</v>
      </c>
    </row>
    <row r="96" spans="1:5" ht="38.25">
      <c r="A96" s="29" t="s">
        <v>52</v>
      </c>
      <c r="E96" s="30" t="s">
        <v>474</v>
      </c>
    </row>
    <row r="97" spans="1:5" ht="140.25">
      <c r="A97" t="s">
        <v>54</v>
      </c>
      <c r="E97" s="28" t="s">
        <v>314</v>
      </c>
    </row>
    <row r="98" spans="1:16" ht="12.75">
      <c r="A98" s="18" t="s">
        <v>45</v>
      </c>
      <c r="B98" s="22" t="s">
        <v>227</v>
      </c>
      <c r="C98" s="22" t="s">
        <v>329</v>
      </c>
      <c r="D98" s="18" t="s">
        <v>74</v>
      </c>
      <c r="E98" s="23" t="s">
        <v>330</v>
      </c>
      <c r="F98" s="24" t="s">
        <v>160</v>
      </c>
      <c r="G98" s="25">
        <v>60.861</v>
      </c>
      <c r="H98" s="26">
        <v>37.5</v>
      </c>
      <c r="I98" s="26">
        <f>ROUND(ROUND(H98,2)*ROUND(G98,3),2)</f>
        <v>2282.29</v>
      </c>
      <c r="O98">
        <f>(I98*21)/100</f>
        <v>479.2809</v>
      </c>
      <c r="P98" t="s">
        <v>23</v>
      </c>
    </row>
    <row r="99" spans="1:5" ht="25.5">
      <c r="A99" s="27" t="s">
        <v>50</v>
      </c>
      <c r="E99" s="28" t="s">
        <v>475</v>
      </c>
    </row>
    <row r="100" spans="1:5" ht="12.75">
      <c r="A100" s="29" t="s">
        <v>52</v>
      </c>
      <c r="E100" s="30" t="s">
        <v>446</v>
      </c>
    </row>
    <row r="101" spans="1:5" ht="38.25">
      <c r="A101" t="s">
        <v>54</v>
      </c>
      <c r="E101" s="28" t="s">
        <v>332</v>
      </c>
    </row>
    <row r="102" spans="1:18" ht="12.75" customHeight="1">
      <c r="A102" s="5" t="s">
        <v>43</v>
      </c>
      <c r="B102" s="5"/>
      <c r="C102" s="31" t="s">
        <v>71</v>
      </c>
      <c r="D102" s="5"/>
      <c r="E102" s="20" t="s">
        <v>333</v>
      </c>
      <c r="F102" s="5"/>
      <c r="G102" s="5"/>
      <c r="H102" s="5"/>
      <c r="I102" s="32">
        <f>0+Q102</f>
        <v>1862.52</v>
      </c>
      <c r="O102">
        <f>0+R102</f>
        <v>391.12919999999997</v>
      </c>
      <c r="Q102">
        <f>0+I103</f>
        <v>1862.52</v>
      </c>
      <c r="R102">
        <f>0+O103</f>
        <v>391.12919999999997</v>
      </c>
    </row>
    <row r="103" spans="1:16" ht="12.75">
      <c r="A103" s="18" t="s">
        <v>45</v>
      </c>
      <c r="B103" s="22" t="s">
        <v>233</v>
      </c>
      <c r="C103" s="22" t="s">
        <v>476</v>
      </c>
      <c r="D103" s="18" t="s">
        <v>74</v>
      </c>
      <c r="E103" s="23" t="s">
        <v>477</v>
      </c>
      <c r="F103" s="24" t="s">
        <v>49</v>
      </c>
      <c r="G103" s="25">
        <v>1</v>
      </c>
      <c r="H103" s="26">
        <v>1862.52</v>
      </c>
      <c r="I103" s="26">
        <f>ROUND(ROUND(H103,2)*ROUND(G103,3),2)</f>
        <v>1862.52</v>
      </c>
      <c r="O103">
        <f>(I103*21)/100</f>
        <v>391.12919999999997</v>
      </c>
      <c r="P103" t="s">
        <v>23</v>
      </c>
    </row>
    <row r="104" spans="1:5" ht="25.5">
      <c r="A104" s="27" t="s">
        <v>50</v>
      </c>
      <c r="E104" s="28" t="s">
        <v>478</v>
      </c>
    </row>
    <row r="105" spans="1:5" ht="12.75">
      <c r="A105" s="29" t="s">
        <v>52</v>
      </c>
      <c r="E105" s="30" t="s">
        <v>53</v>
      </c>
    </row>
    <row r="106" spans="1:5" ht="38.25">
      <c r="A106" t="s">
        <v>54</v>
      </c>
      <c r="E106" s="28" t="s">
        <v>369</v>
      </c>
    </row>
    <row r="107" spans="1:18" ht="12.75" customHeight="1">
      <c r="A107" s="5" t="s">
        <v>43</v>
      </c>
      <c r="B107" s="5"/>
      <c r="C107" s="31" t="s">
        <v>40</v>
      </c>
      <c r="D107" s="5"/>
      <c r="E107" s="20" t="s">
        <v>90</v>
      </c>
      <c r="F107" s="5"/>
      <c r="G107" s="5"/>
      <c r="H107" s="5"/>
      <c r="I107" s="32">
        <f>0+Q107</f>
        <v>84469.09999999999</v>
      </c>
      <c r="O107">
        <f>0+R107</f>
        <v>17738.511000000002</v>
      </c>
      <c r="Q107">
        <f>0+I108+I112+I116+I120+I124+I128</f>
        <v>84469.09999999999</v>
      </c>
      <c r="R107">
        <f>0+O108+O112+O116+O120+O124+O128</f>
        <v>17738.511000000002</v>
      </c>
    </row>
    <row r="108" spans="1:16" ht="25.5">
      <c r="A108" s="18" t="s">
        <v>45</v>
      </c>
      <c r="B108" s="22" t="s">
        <v>239</v>
      </c>
      <c r="C108" s="22" t="s">
        <v>377</v>
      </c>
      <c r="D108" s="18" t="s">
        <v>74</v>
      </c>
      <c r="E108" s="23" t="s">
        <v>378</v>
      </c>
      <c r="F108" s="24" t="s">
        <v>49</v>
      </c>
      <c r="G108" s="25">
        <v>3</v>
      </c>
      <c r="H108" s="26">
        <v>3428.89</v>
      </c>
      <c r="I108" s="26">
        <f>ROUND(ROUND(H108,2)*ROUND(G108,3),2)</f>
        <v>10286.67</v>
      </c>
      <c r="O108">
        <f>(I108*21)/100</f>
        <v>2160.2007</v>
      </c>
      <c r="P108" t="s">
        <v>23</v>
      </c>
    </row>
    <row r="109" spans="1:5" ht="63.75">
      <c r="A109" s="27" t="s">
        <v>50</v>
      </c>
      <c r="E109" s="28" t="s">
        <v>479</v>
      </c>
    </row>
    <row r="110" spans="1:5" ht="12.75">
      <c r="A110" s="29" t="s">
        <v>52</v>
      </c>
      <c r="E110" s="30" t="s">
        <v>480</v>
      </c>
    </row>
    <row r="111" spans="1:5" ht="25.5">
      <c r="A111" t="s">
        <v>54</v>
      </c>
      <c r="E111" s="28" t="s">
        <v>381</v>
      </c>
    </row>
    <row r="112" spans="1:16" ht="25.5">
      <c r="A112" s="18" t="s">
        <v>45</v>
      </c>
      <c r="B112" s="22" t="s">
        <v>244</v>
      </c>
      <c r="C112" s="22" t="s">
        <v>383</v>
      </c>
      <c r="D112" s="18" t="s">
        <v>74</v>
      </c>
      <c r="E112" s="23" t="s">
        <v>384</v>
      </c>
      <c r="F112" s="24" t="s">
        <v>49</v>
      </c>
      <c r="G112" s="25">
        <v>3</v>
      </c>
      <c r="H112" s="26">
        <v>407.42</v>
      </c>
      <c r="I112" s="26">
        <f>ROUND(ROUND(H112,2)*ROUND(G112,3),2)</f>
        <v>1222.26</v>
      </c>
      <c r="O112">
        <f>(I112*21)/100</f>
        <v>256.6746</v>
      </c>
      <c r="P112" t="s">
        <v>23</v>
      </c>
    </row>
    <row r="113" spans="1:5" ht="63.75">
      <c r="A113" s="27" t="s">
        <v>50</v>
      </c>
      <c r="E113" s="28" t="s">
        <v>481</v>
      </c>
    </row>
    <row r="114" spans="1:5" ht="12.75">
      <c r="A114" s="29" t="s">
        <v>52</v>
      </c>
      <c r="E114" s="30" t="s">
        <v>480</v>
      </c>
    </row>
    <row r="115" spans="1:5" ht="25.5">
      <c r="A115" t="s">
        <v>54</v>
      </c>
      <c r="E115" s="28" t="s">
        <v>101</v>
      </c>
    </row>
    <row r="116" spans="1:16" ht="25.5">
      <c r="A116" s="18" t="s">
        <v>45</v>
      </c>
      <c r="B116" s="22" t="s">
        <v>249</v>
      </c>
      <c r="C116" s="22" t="s">
        <v>388</v>
      </c>
      <c r="D116" s="18" t="s">
        <v>74</v>
      </c>
      <c r="E116" s="23" t="s">
        <v>389</v>
      </c>
      <c r="F116" s="24" t="s">
        <v>135</v>
      </c>
      <c r="G116" s="25">
        <v>163.951</v>
      </c>
      <c r="H116" s="26">
        <v>98.94</v>
      </c>
      <c r="I116" s="26">
        <f>ROUND(ROUND(H116,2)*ROUND(G116,3),2)</f>
        <v>16221.31</v>
      </c>
      <c r="O116">
        <f>(I116*21)/100</f>
        <v>3406.4751</v>
      </c>
      <c r="P116" t="s">
        <v>23</v>
      </c>
    </row>
    <row r="117" spans="1:5" ht="242.25">
      <c r="A117" s="27" t="s">
        <v>50</v>
      </c>
      <c r="E117" s="28" t="s">
        <v>482</v>
      </c>
    </row>
    <row r="118" spans="1:5" ht="89.25">
      <c r="A118" s="29" t="s">
        <v>52</v>
      </c>
      <c r="E118" s="30" t="s">
        <v>483</v>
      </c>
    </row>
    <row r="119" spans="1:5" ht="38.25">
      <c r="A119" t="s">
        <v>54</v>
      </c>
      <c r="E119" s="28" t="s">
        <v>392</v>
      </c>
    </row>
    <row r="120" spans="1:16" ht="25.5">
      <c r="A120" s="18" t="s">
        <v>45</v>
      </c>
      <c r="B120" s="22" t="s">
        <v>254</v>
      </c>
      <c r="C120" s="22" t="s">
        <v>394</v>
      </c>
      <c r="D120" s="18" t="s">
        <v>74</v>
      </c>
      <c r="E120" s="23" t="s">
        <v>395</v>
      </c>
      <c r="F120" s="24" t="s">
        <v>135</v>
      </c>
      <c r="G120" s="25">
        <v>163.951</v>
      </c>
      <c r="H120" s="26">
        <v>331.75</v>
      </c>
      <c r="I120" s="26">
        <f>ROUND(ROUND(H120,2)*ROUND(G120,3),2)</f>
        <v>54390.74</v>
      </c>
      <c r="O120">
        <f>(I120*21)/100</f>
        <v>11422.055400000001</v>
      </c>
      <c r="P120" t="s">
        <v>23</v>
      </c>
    </row>
    <row r="121" spans="1:5" ht="242.25">
      <c r="A121" s="27" t="s">
        <v>50</v>
      </c>
      <c r="E121" s="28" t="s">
        <v>484</v>
      </c>
    </row>
    <row r="122" spans="1:5" ht="89.25">
      <c r="A122" s="29" t="s">
        <v>52</v>
      </c>
      <c r="E122" s="30" t="s">
        <v>483</v>
      </c>
    </row>
    <row r="123" spans="1:5" ht="38.25">
      <c r="A123" t="s">
        <v>54</v>
      </c>
      <c r="E123" s="28" t="s">
        <v>392</v>
      </c>
    </row>
    <row r="124" spans="1:16" ht="12.75">
      <c r="A124" s="18" t="s">
        <v>45</v>
      </c>
      <c r="B124" s="22" t="s">
        <v>261</v>
      </c>
      <c r="C124" s="22" t="s">
        <v>398</v>
      </c>
      <c r="D124" s="18" t="s">
        <v>74</v>
      </c>
      <c r="E124" s="23" t="s">
        <v>399</v>
      </c>
      <c r="F124" s="24" t="s">
        <v>160</v>
      </c>
      <c r="G124" s="25">
        <v>5.204</v>
      </c>
      <c r="H124" s="26">
        <v>384.22</v>
      </c>
      <c r="I124" s="26">
        <f>ROUND(ROUND(H124,2)*ROUND(G124,3),2)</f>
        <v>1999.48</v>
      </c>
      <c r="O124">
        <f>(I124*21)/100</f>
        <v>419.8908</v>
      </c>
      <c r="P124" t="s">
        <v>23</v>
      </c>
    </row>
    <row r="125" spans="1:5" ht="25.5">
      <c r="A125" s="27" t="s">
        <v>50</v>
      </c>
      <c r="E125" s="28" t="s">
        <v>485</v>
      </c>
    </row>
    <row r="126" spans="1:5" ht="12.75">
      <c r="A126" s="29" t="s">
        <v>52</v>
      </c>
      <c r="E126" s="30" t="s">
        <v>486</v>
      </c>
    </row>
    <row r="127" spans="1:5" ht="51">
      <c r="A127" t="s">
        <v>54</v>
      </c>
      <c r="E127" s="28" t="s">
        <v>402</v>
      </c>
    </row>
    <row r="128" spans="1:16" ht="12.75">
      <c r="A128" s="18" t="s">
        <v>45</v>
      </c>
      <c r="B128" s="22" t="s">
        <v>267</v>
      </c>
      <c r="C128" s="22" t="s">
        <v>409</v>
      </c>
      <c r="D128" s="18" t="s">
        <v>74</v>
      </c>
      <c r="E128" s="23" t="s">
        <v>410</v>
      </c>
      <c r="F128" s="24" t="s">
        <v>160</v>
      </c>
      <c r="G128" s="25">
        <v>6.562</v>
      </c>
      <c r="H128" s="26">
        <v>53.13</v>
      </c>
      <c r="I128" s="26">
        <f>ROUND(ROUND(H128,2)*ROUND(G128,3),2)</f>
        <v>348.64</v>
      </c>
      <c r="O128">
        <f>(I128*21)/100</f>
        <v>73.2144</v>
      </c>
      <c r="P128" t="s">
        <v>23</v>
      </c>
    </row>
    <row r="129" spans="1:5" ht="38.25">
      <c r="A129" s="27" t="s">
        <v>50</v>
      </c>
      <c r="E129" s="28" t="s">
        <v>411</v>
      </c>
    </row>
    <row r="130" spans="1:5" ht="12.75">
      <c r="A130" s="29" t="s">
        <v>52</v>
      </c>
      <c r="E130" s="30" t="s">
        <v>487</v>
      </c>
    </row>
    <row r="131" spans="1:5" ht="25.5">
      <c r="A131" t="s">
        <v>54</v>
      </c>
      <c r="E131" s="28" t="s">
        <v>413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0" sqref="H10:H15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0+O9+O22+O63+O68+O77+O118+O127</f>
        <v>43882.6458</v>
      </c>
      <c r="P2" t="s">
        <v>22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488</v>
      </c>
      <c r="I3" s="33">
        <f>0+I9+I22+I63+I68+I77+I118+I127</f>
        <v>208964.97999999998</v>
      </c>
      <c r="O3" t="s">
        <v>19</v>
      </c>
      <c r="P3" t="s">
        <v>23</v>
      </c>
    </row>
    <row r="4" spans="1:16" ht="15" customHeight="1">
      <c r="A4" t="s">
        <v>17</v>
      </c>
      <c r="B4" s="10" t="s">
        <v>116</v>
      </c>
      <c r="C4" s="37" t="s">
        <v>117</v>
      </c>
      <c r="D4" s="34"/>
      <c r="E4" s="11" t="s">
        <v>118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119</v>
      </c>
      <c r="B5" s="13" t="s">
        <v>18</v>
      </c>
      <c r="C5" s="38" t="s">
        <v>488</v>
      </c>
      <c r="D5" s="39"/>
      <c r="E5" s="14" t="s">
        <v>489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0" t="s">
        <v>26</v>
      </c>
      <c r="B6" s="40" t="s">
        <v>28</v>
      </c>
      <c r="C6" s="40" t="s">
        <v>30</v>
      </c>
      <c r="D6" s="40" t="s">
        <v>31</v>
      </c>
      <c r="E6" s="40" t="s">
        <v>32</v>
      </c>
      <c r="F6" s="40" t="s">
        <v>34</v>
      </c>
      <c r="G6" s="40" t="s">
        <v>36</v>
      </c>
      <c r="H6" s="40" t="s">
        <v>38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27</v>
      </c>
      <c r="D9" s="15"/>
      <c r="E9" s="20" t="s">
        <v>44</v>
      </c>
      <c r="F9" s="15"/>
      <c r="G9" s="15"/>
      <c r="H9" s="15"/>
      <c r="I9" s="21">
        <f>0+Q9</f>
        <v>7650.59</v>
      </c>
      <c r="O9">
        <f>0+R9</f>
        <v>1606.6239</v>
      </c>
      <c r="Q9">
        <f>0+I10+I14+I18</f>
        <v>7650.59</v>
      </c>
      <c r="R9">
        <f>0+O10+O14+O18</f>
        <v>1606.6239</v>
      </c>
    </row>
    <row r="10" spans="1:16" ht="12.75">
      <c r="A10" s="18" t="s">
        <v>45</v>
      </c>
      <c r="B10" s="22" t="s">
        <v>29</v>
      </c>
      <c r="C10" s="22" t="s">
        <v>122</v>
      </c>
      <c r="D10" s="18" t="s">
        <v>47</v>
      </c>
      <c r="E10" s="23" t="s">
        <v>123</v>
      </c>
      <c r="F10" s="24" t="s">
        <v>124</v>
      </c>
      <c r="G10" s="25">
        <v>40.082</v>
      </c>
      <c r="H10" s="26">
        <v>110.58</v>
      </c>
      <c r="I10" s="26">
        <f>ROUND(ROUND(H10,2)*ROUND(G10,3),2)</f>
        <v>4432.27</v>
      </c>
      <c r="O10">
        <f>(I10*21)/100</f>
        <v>930.7767000000001</v>
      </c>
      <c r="P10" t="s">
        <v>23</v>
      </c>
    </row>
    <row r="11" spans="1:5" ht="25.5">
      <c r="A11" s="27" t="s">
        <v>50</v>
      </c>
      <c r="E11" s="28" t="s">
        <v>490</v>
      </c>
    </row>
    <row r="12" spans="1:5" ht="12.75">
      <c r="A12" s="29" t="s">
        <v>52</v>
      </c>
      <c r="E12" s="30" t="s">
        <v>491</v>
      </c>
    </row>
    <row r="13" spans="1:5" ht="25.5">
      <c r="A13" t="s">
        <v>54</v>
      </c>
      <c r="E13" s="28" t="s">
        <v>127</v>
      </c>
    </row>
    <row r="14" spans="1:16" ht="12.75">
      <c r="A14" s="18" t="s">
        <v>45</v>
      </c>
      <c r="B14" s="22" t="s">
        <v>23</v>
      </c>
      <c r="C14" s="22" t="s">
        <v>122</v>
      </c>
      <c r="D14" s="18" t="s">
        <v>56</v>
      </c>
      <c r="E14" s="23" t="s">
        <v>123</v>
      </c>
      <c r="F14" s="24" t="s">
        <v>124</v>
      </c>
      <c r="G14" s="25">
        <v>2.5</v>
      </c>
      <c r="H14" s="26">
        <v>110.58</v>
      </c>
      <c r="I14" s="26">
        <f>ROUND(ROUND(H14,2)*ROUND(G14,3),2)</f>
        <v>276.45</v>
      </c>
      <c r="O14">
        <f>(I14*21)/100</f>
        <v>58.0545</v>
      </c>
      <c r="P14" t="s">
        <v>23</v>
      </c>
    </row>
    <row r="15" spans="1:5" ht="25.5">
      <c r="A15" s="27" t="s">
        <v>50</v>
      </c>
      <c r="E15" s="28" t="s">
        <v>492</v>
      </c>
    </row>
    <row r="16" spans="1:5" ht="12.75">
      <c r="A16" s="29" t="s">
        <v>52</v>
      </c>
      <c r="E16" s="30" t="s">
        <v>493</v>
      </c>
    </row>
    <row r="17" spans="1:5" ht="25.5">
      <c r="A17" t="s">
        <v>54</v>
      </c>
      <c r="E17" s="28" t="s">
        <v>127</v>
      </c>
    </row>
    <row r="18" spans="1:16" ht="12.75">
      <c r="A18" s="18" t="s">
        <v>45</v>
      </c>
      <c r="B18" s="22" t="s">
        <v>22</v>
      </c>
      <c r="C18" s="22" t="s">
        <v>122</v>
      </c>
      <c r="D18" s="18" t="s">
        <v>59</v>
      </c>
      <c r="E18" s="23" t="s">
        <v>123</v>
      </c>
      <c r="F18" s="24" t="s">
        <v>124</v>
      </c>
      <c r="G18" s="25">
        <v>53.208</v>
      </c>
      <c r="H18" s="26">
        <v>55.29</v>
      </c>
      <c r="I18" s="26">
        <f>ROUND(ROUND(H18,2)*ROUND(G18,3),2)</f>
        <v>2941.87</v>
      </c>
      <c r="O18">
        <f>(I18*21)/100</f>
        <v>617.7927</v>
      </c>
      <c r="P18" t="s">
        <v>23</v>
      </c>
    </row>
    <row r="19" spans="1:5" ht="25.5">
      <c r="A19" s="27" t="s">
        <v>50</v>
      </c>
      <c r="E19" s="28" t="s">
        <v>494</v>
      </c>
    </row>
    <row r="20" spans="1:5" ht="12.75">
      <c r="A20" s="29" t="s">
        <v>52</v>
      </c>
      <c r="E20" s="30" t="s">
        <v>495</v>
      </c>
    </row>
    <row r="21" spans="1:5" ht="25.5">
      <c r="A21" t="s">
        <v>54</v>
      </c>
      <c r="E21" s="28" t="s">
        <v>127</v>
      </c>
    </row>
    <row r="22" spans="1:18" ht="12.75" customHeight="1">
      <c r="A22" s="5" t="s">
        <v>43</v>
      </c>
      <c r="B22" s="5"/>
      <c r="C22" s="31" t="s">
        <v>29</v>
      </c>
      <c r="D22" s="5"/>
      <c r="E22" s="20" t="s">
        <v>132</v>
      </c>
      <c r="F22" s="5"/>
      <c r="G22" s="5"/>
      <c r="H22" s="5"/>
      <c r="I22" s="32">
        <f>0+Q22</f>
        <v>35892.66</v>
      </c>
      <c r="O22">
        <f>0+R22</f>
        <v>7537.4586</v>
      </c>
      <c r="Q22">
        <f>0+I23+I27+I31+I35+I39+I43+I47+I51+I55+I59</f>
        <v>35892.66</v>
      </c>
      <c r="R22">
        <f>0+O23+O27+O31+O35+O39+O43+O47+O51+O55+O59</f>
        <v>7537.4586</v>
      </c>
    </row>
    <row r="23" spans="1:16" ht="12.75">
      <c r="A23" s="18" t="s">
        <v>45</v>
      </c>
      <c r="B23" s="22" t="s">
        <v>33</v>
      </c>
      <c r="C23" s="22" t="s">
        <v>133</v>
      </c>
      <c r="D23" s="18" t="s">
        <v>74</v>
      </c>
      <c r="E23" s="23" t="s">
        <v>134</v>
      </c>
      <c r="F23" s="24" t="s">
        <v>135</v>
      </c>
      <c r="G23" s="25">
        <v>15.65</v>
      </c>
      <c r="H23" s="26">
        <v>64.52</v>
      </c>
      <c r="I23" s="26">
        <f>ROUND(ROUND(H23,2)*ROUND(G23,3),2)</f>
        <v>1009.74</v>
      </c>
      <c r="O23">
        <f>(I23*21)/100</f>
        <v>212.0454</v>
      </c>
      <c r="P23" t="s">
        <v>23</v>
      </c>
    </row>
    <row r="24" spans="1:5" ht="38.25">
      <c r="A24" s="27" t="s">
        <v>50</v>
      </c>
      <c r="E24" s="28" t="s">
        <v>136</v>
      </c>
    </row>
    <row r="25" spans="1:5" ht="12.75">
      <c r="A25" s="29" t="s">
        <v>52</v>
      </c>
      <c r="E25" s="30" t="s">
        <v>496</v>
      </c>
    </row>
    <row r="26" spans="1:5" ht="38.25">
      <c r="A26" t="s">
        <v>54</v>
      </c>
      <c r="E26" s="28" t="s">
        <v>138</v>
      </c>
    </row>
    <row r="27" spans="1:16" ht="12.75">
      <c r="A27" s="18" t="s">
        <v>45</v>
      </c>
      <c r="B27" s="22" t="s">
        <v>35</v>
      </c>
      <c r="C27" s="22" t="s">
        <v>167</v>
      </c>
      <c r="D27" s="18" t="s">
        <v>74</v>
      </c>
      <c r="E27" s="23" t="s">
        <v>168</v>
      </c>
      <c r="F27" s="24" t="s">
        <v>145</v>
      </c>
      <c r="G27" s="25">
        <v>16.701</v>
      </c>
      <c r="H27" s="26">
        <v>1417.12</v>
      </c>
      <c r="I27" s="26">
        <f>ROUND(ROUND(H27,2)*ROUND(G27,3),2)</f>
        <v>23667.32</v>
      </c>
      <c r="O27">
        <f>(I27*21)/100</f>
        <v>4970.1372</v>
      </c>
      <c r="P27" t="s">
        <v>23</v>
      </c>
    </row>
    <row r="28" spans="1:5" ht="165.75">
      <c r="A28" s="27" t="s">
        <v>50</v>
      </c>
      <c r="E28" s="28" t="s">
        <v>497</v>
      </c>
    </row>
    <row r="29" spans="1:5" ht="51">
      <c r="A29" s="29" t="s">
        <v>52</v>
      </c>
      <c r="E29" s="30" t="s">
        <v>498</v>
      </c>
    </row>
    <row r="30" spans="1:5" ht="63.75">
      <c r="A30" t="s">
        <v>54</v>
      </c>
      <c r="E30" s="28" t="s">
        <v>148</v>
      </c>
    </row>
    <row r="31" spans="1:16" ht="12.75">
      <c r="A31" s="18" t="s">
        <v>45</v>
      </c>
      <c r="B31" s="22" t="s">
        <v>37</v>
      </c>
      <c r="C31" s="22" t="s">
        <v>171</v>
      </c>
      <c r="D31" s="18" t="s">
        <v>74</v>
      </c>
      <c r="E31" s="23" t="s">
        <v>172</v>
      </c>
      <c r="F31" s="24" t="s">
        <v>160</v>
      </c>
      <c r="G31" s="25">
        <v>48.147</v>
      </c>
      <c r="H31" s="26">
        <v>39.58</v>
      </c>
      <c r="I31" s="26">
        <f>ROUND(ROUND(H31,2)*ROUND(G31,3),2)</f>
        <v>1905.66</v>
      </c>
      <c r="O31">
        <f>(I31*21)/100</f>
        <v>400.1886</v>
      </c>
      <c r="P31" t="s">
        <v>23</v>
      </c>
    </row>
    <row r="32" spans="1:5" ht="25.5">
      <c r="A32" s="27" t="s">
        <v>50</v>
      </c>
      <c r="E32" s="28" t="s">
        <v>445</v>
      </c>
    </row>
    <row r="33" spans="1:5" ht="12.75">
      <c r="A33" s="29" t="s">
        <v>52</v>
      </c>
      <c r="E33" s="30" t="s">
        <v>499</v>
      </c>
    </row>
    <row r="34" spans="1:5" ht="25.5">
      <c r="A34" t="s">
        <v>54</v>
      </c>
      <c r="E34" s="28" t="s">
        <v>175</v>
      </c>
    </row>
    <row r="35" spans="1:16" ht="12.75">
      <c r="A35" s="18" t="s">
        <v>45</v>
      </c>
      <c r="B35" s="22" t="s">
        <v>69</v>
      </c>
      <c r="C35" s="22" t="s">
        <v>176</v>
      </c>
      <c r="D35" s="18" t="s">
        <v>74</v>
      </c>
      <c r="E35" s="23" t="s">
        <v>177</v>
      </c>
      <c r="F35" s="24" t="s">
        <v>145</v>
      </c>
      <c r="G35" s="25">
        <v>3.016</v>
      </c>
      <c r="H35" s="26">
        <v>154.61</v>
      </c>
      <c r="I35" s="26">
        <f>ROUND(ROUND(H35,2)*ROUND(G35,3),2)</f>
        <v>466.3</v>
      </c>
      <c r="O35">
        <f>(I35*21)/100</f>
        <v>97.92300000000002</v>
      </c>
      <c r="P35" t="s">
        <v>23</v>
      </c>
    </row>
    <row r="36" spans="1:5" ht="63.75">
      <c r="A36" s="27" t="s">
        <v>50</v>
      </c>
      <c r="E36" s="28" t="s">
        <v>500</v>
      </c>
    </row>
    <row r="37" spans="1:5" ht="12.75">
      <c r="A37" s="29" t="s">
        <v>52</v>
      </c>
      <c r="E37" s="30" t="s">
        <v>501</v>
      </c>
    </row>
    <row r="38" spans="1:5" ht="38.25">
      <c r="A38" t="s">
        <v>54</v>
      </c>
      <c r="E38" s="28" t="s">
        <v>180</v>
      </c>
    </row>
    <row r="39" spans="1:16" ht="12.75">
      <c r="A39" s="18" t="s">
        <v>45</v>
      </c>
      <c r="B39" s="22" t="s">
        <v>71</v>
      </c>
      <c r="C39" s="22" t="s">
        <v>181</v>
      </c>
      <c r="D39" s="18" t="s">
        <v>74</v>
      </c>
      <c r="E39" s="23" t="s">
        <v>182</v>
      </c>
      <c r="F39" s="24" t="s">
        <v>145</v>
      </c>
      <c r="G39" s="25">
        <v>0.786</v>
      </c>
      <c r="H39" s="26">
        <v>209.9</v>
      </c>
      <c r="I39" s="26">
        <f>ROUND(ROUND(H39,2)*ROUND(G39,3),2)</f>
        <v>164.98</v>
      </c>
      <c r="O39">
        <f>(I39*21)/100</f>
        <v>34.6458</v>
      </c>
      <c r="P39" t="s">
        <v>23</v>
      </c>
    </row>
    <row r="40" spans="1:5" ht="63.75">
      <c r="A40" s="27" t="s">
        <v>50</v>
      </c>
      <c r="E40" s="28" t="s">
        <v>502</v>
      </c>
    </row>
    <row r="41" spans="1:5" ht="12.75">
      <c r="A41" s="29" t="s">
        <v>52</v>
      </c>
      <c r="E41" s="30" t="s">
        <v>503</v>
      </c>
    </row>
    <row r="42" spans="1:5" ht="38.25">
      <c r="A42" t="s">
        <v>54</v>
      </c>
      <c r="E42" s="28" t="s">
        <v>180</v>
      </c>
    </row>
    <row r="43" spans="1:16" ht="12.75">
      <c r="A43" s="18" t="s">
        <v>45</v>
      </c>
      <c r="B43" s="22" t="s">
        <v>40</v>
      </c>
      <c r="C43" s="22" t="s">
        <v>185</v>
      </c>
      <c r="D43" s="18" t="s">
        <v>74</v>
      </c>
      <c r="E43" s="23" t="s">
        <v>186</v>
      </c>
      <c r="F43" s="24" t="s">
        <v>145</v>
      </c>
      <c r="G43" s="25">
        <v>3.016</v>
      </c>
      <c r="H43" s="26">
        <v>98.94</v>
      </c>
      <c r="I43" s="26">
        <f>ROUND(ROUND(H43,2)*ROUND(G43,3),2)</f>
        <v>298.4</v>
      </c>
      <c r="O43">
        <f>(I43*21)/100</f>
        <v>62.663999999999994</v>
      </c>
      <c r="P43" t="s">
        <v>23</v>
      </c>
    </row>
    <row r="44" spans="1:5" ht="51">
      <c r="A44" s="27" t="s">
        <v>50</v>
      </c>
      <c r="E44" s="28" t="s">
        <v>504</v>
      </c>
    </row>
    <row r="45" spans="1:5" ht="12.75">
      <c r="A45" s="29" t="s">
        <v>52</v>
      </c>
      <c r="E45" s="30" t="s">
        <v>501</v>
      </c>
    </row>
    <row r="46" spans="1:5" ht="306">
      <c r="A46" t="s">
        <v>54</v>
      </c>
      <c r="E46" s="28" t="s">
        <v>189</v>
      </c>
    </row>
    <row r="47" spans="1:16" ht="12.75">
      <c r="A47" s="18" t="s">
        <v>45</v>
      </c>
      <c r="B47" s="22" t="s">
        <v>42</v>
      </c>
      <c r="C47" s="22" t="s">
        <v>191</v>
      </c>
      <c r="D47" s="18" t="s">
        <v>74</v>
      </c>
      <c r="E47" s="23" t="s">
        <v>192</v>
      </c>
      <c r="F47" s="24" t="s">
        <v>145</v>
      </c>
      <c r="G47" s="25">
        <v>28.004</v>
      </c>
      <c r="H47" s="26">
        <v>154.61</v>
      </c>
      <c r="I47" s="26">
        <f>ROUND(ROUND(H47,2)*ROUND(G47,3),2)</f>
        <v>4329.7</v>
      </c>
      <c r="O47">
        <f>(I47*21)/100</f>
        <v>909.237</v>
      </c>
      <c r="P47" t="s">
        <v>23</v>
      </c>
    </row>
    <row r="48" spans="1:5" ht="51">
      <c r="A48" s="27" t="s">
        <v>50</v>
      </c>
      <c r="E48" s="28" t="s">
        <v>505</v>
      </c>
    </row>
    <row r="49" spans="1:5" ht="12.75">
      <c r="A49" s="29" t="s">
        <v>52</v>
      </c>
      <c r="E49" s="30" t="s">
        <v>506</v>
      </c>
    </row>
    <row r="50" spans="1:5" ht="318.75">
      <c r="A50" t="s">
        <v>54</v>
      </c>
      <c r="E50" s="28" t="s">
        <v>195</v>
      </c>
    </row>
    <row r="51" spans="1:16" ht="12.75">
      <c r="A51" s="18" t="s">
        <v>45</v>
      </c>
      <c r="B51" s="22" t="s">
        <v>81</v>
      </c>
      <c r="C51" s="22" t="s">
        <v>197</v>
      </c>
      <c r="D51" s="18" t="s">
        <v>74</v>
      </c>
      <c r="E51" s="23" t="s">
        <v>198</v>
      </c>
      <c r="F51" s="24" t="s">
        <v>145</v>
      </c>
      <c r="G51" s="25">
        <v>11.613</v>
      </c>
      <c r="H51" s="26">
        <v>241.57</v>
      </c>
      <c r="I51" s="26">
        <f>ROUND(ROUND(H51,2)*ROUND(G51,3),2)</f>
        <v>2805.35</v>
      </c>
      <c r="O51">
        <f>(I51*21)/100</f>
        <v>589.1235</v>
      </c>
      <c r="P51" t="s">
        <v>23</v>
      </c>
    </row>
    <row r="52" spans="1:5" ht="38.25">
      <c r="A52" s="27" t="s">
        <v>50</v>
      </c>
      <c r="E52" s="28" t="s">
        <v>507</v>
      </c>
    </row>
    <row r="53" spans="1:5" ht="12.75">
      <c r="A53" s="29" t="s">
        <v>52</v>
      </c>
      <c r="E53" s="30" t="s">
        <v>508</v>
      </c>
    </row>
    <row r="54" spans="1:5" ht="229.5">
      <c r="A54" t="s">
        <v>54</v>
      </c>
      <c r="E54" s="28" t="s">
        <v>201</v>
      </c>
    </row>
    <row r="55" spans="1:16" ht="12.75">
      <c r="A55" s="18" t="s">
        <v>45</v>
      </c>
      <c r="B55" s="22" t="s">
        <v>85</v>
      </c>
      <c r="C55" s="22" t="s">
        <v>203</v>
      </c>
      <c r="D55" s="18" t="s">
        <v>74</v>
      </c>
      <c r="E55" s="23" t="s">
        <v>204</v>
      </c>
      <c r="F55" s="24" t="s">
        <v>135</v>
      </c>
      <c r="G55" s="25">
        <v>31.852</v>
      </c>
      <c r="H55" s="26">
        <v>16.22</v>
      </c>
      <c r="I55" s="26">
        <f>ROUND(ROUND(H55,2)*ROUND(G55,3),2)</f>
        <v>516.64</v>
      </c>
      <c r="O55">
        <f>(I55*21)/100</f>
        <v>108.4944</v>
      </c>
      <c r="P55" t="s">
        <v>23</v>
      </c>
    </row>
    <row r="56" spans="1:5" ht="89.25">
      <c r="A56" s="27" t="s">
        <v>50</v>
      </c>
      <c r="E56" s="28" t="s">
        <v>509</v>
      </c>
    </row>
    <row r="57" spans="1:5" ht="51">
      <c r="A57" s="29" t="s">
        <v>52</v>
      </c>
      <c r="E57" s="30" t="s">
        <v>510</v>
      </c>
    </row>
    <row r="58" spans="1:5" ht="25.5">
      <c r="A58" t="s">
        <v>54</v>
      </c>
      <c r="E58" s="28" t="s">
        <v>207</v>
      </c>
    </row>
    <row r="59" spans="1:16" ht="12.75">
      <c r="A59" s="18" t="s">
        <v>45</v>
      </c>
      <c r="B59" s="22" t="s">
        <v>91</v>
      </c>
      <c r="C59" s="22" t="s">
        <v>209</v>
      </c>
      <c r="D59" s="18" t="s">
        <v>74</v>
      </c>
      <c r="E59" s="23" t="s">
        <v>210</v>
      </c>
      <c r="F59" s="24" t="s">
        <v>135</v>
      </c>
      <c r="G59" s="25">
        <v>20.104</v>
      </c>
      <c r="H59" s="26">
        <v>36.24</v>
      </c>
      <c r="I59" s="26">
        <f>ROUND(ROUND(H59,2)*ROUND(G59,3),2)</f>
        <v>728.57</v>
      </c>
      <c r="O59">
        <f>(I59*21)/100</f>
        <v>152.99970000000002</v>
      </c>
      <c r="P59" t="s">
        <v>23</v>
      </c>
    </row>
    <row r="60" spans="1:5" ht="38.25">
      <c r="A60" s="27" t="s">
        <v>50</v>
      </c>
      <c r="E60" s="28" t="s">
        <v>211</v>
      </c>
    </row>
    <row r="61" spans="1:5" ht="12.75">
      <c r="A61" s="29" t="s">
        <v>52</v>
      </c>
      <c r="E61" s="30" t="s">
        <v>511</v>
      </c>
    </row>
    <row r="62" spans="1:5" ht="38.25">
      <c r="A62" t="s">
        <v>54</v>
      </c>
      <c r="E62" s="28" t="s">
        <v>213</v>
      </c>
    </row>
    <row r="63" spans="1:18" ht="12.75" customHeight="1">
      <c r="A63" s="5" t="s">
        <v>43</v>
      </c>
      <c r="B63" s="5"/>
      <c r="C63" s="31" t="s">
        <v>23</v>
      </c>
      <c r="D63" s="5"/>
      <c r="E63" s="20" t="s">
        <v>220</v>
      </c>
      <c r="F63" s="5"/>
      <c r="G63" s="5"/>
      <c r="H63" s="5"/>
      <c r="I63" s="32">
        <f>0+Q63</f>
        <v>4919.11</v>
      </c>
      <c r="O63">
        <f>0+R63</f>
        <v>1033.0131</v>
      </c>
      <c r="Q63">
        <f>0+I64</f>
        <v>4919.11</v>
      </c>
      <c r="R63">
        <f>0+O64</f>
        <v>1033.0131</v>
      </c>
    </row>
    <row r="64" spans="1:16" ht="12.75">
      <c r="A64" s="18" t="s">
        <v>45</v>
      </c>
      <c r="B64" s="22" t="s">
        <v>97</v>
      </c>
      <c r="C64" s="22" t="s">
        <v>228</v>
      </c>
      <c r="D64" s="18" t="s">
        <v>74</v>
      </c>
      <c r="E64" s="23" t="s">
        <v>229</v>
      </c>
      <c r="F64" s="24" t="s">
        <v>145</v>
      </c>
      <c r="G64" s="25">
        <v>6.078</v>
      </c>
      <c r="H64" s="26">
        <v>809.33</v>
      </c>
      <c r="I64" s="26">
        <f>ROUND(ROUND(H64,2)*ROUND(G64,3),2)</f>
        <v>4919.11</v>
      </c>
      <c r="O64">
        <f>(I64*21)/100</f>
        <v>1033.0131</v>
      </c>
      <c r="P64" t="s">
        <v>23</v>
      </c>
    </row>
    <row r="65" spans="1:5" ht="38.25">
      <c r="A65" s="27" t="s">
        <v>50</v>
      </c>
      <c r="E65" s="28" t="s">
        <v>456</v>
      </c>
    </row>
    <row r="66" spans="1:5" ht="12.75">
      <c r="A66" s="29" t="s">
        <v>52</v>
      </c>
      <c r="E66" s="30" t="s">
        <v>512</v>
      </c>
    </row>
    <row r="67" spans="1:5" ht="38.25">
      <c r="A67" t="s">
        <v>54</v>
      </c>
      <c r="E67" s="28" t="s">
        <v>231</v>
      </c>
    </row>
    <row r="68" spans="1:18" ht="12.75" customHeight="1">
      <c r="A68" s="5" t="s">
        <v>43</v>
      </c>
      <c r="B68" s="5"/>
      <c r="C68" s="31" t="s">
        <v>33</v>
      </c>
      <c r="D68" s="5"/>
      <c r="E68" s="20" t="s">
        <v>232</v>
      </c>
      <c r="F68" s="5"/>
      <c r="G68" s="5"/>
      <c r="H68" s="5"/>
      <c r="I68" s="32">
        <f>0+Q68</f>
        <v>9165.69</v>
      </c>
      <c r="O68">
        <f>0+R68</f>
        <v>1924.7948999999999</v>
      </c>
      <c r="Q68">
        <f>0+I69+I73</f>
        <v>9165.69</v>
      </c>
      <c r="R68">
        <f>0+O69+O73</f>
        <v>1924.7948999999999</v>
      </c>
    </row>
    <row r="69" spans="1:16" ht="12.75">
      <c r="A69" s="18" t="s">
        <v>45</v>
      </c>
      <c r="B69" s="22" t="s">
        <v>102</v>
      </c>
      <c r="C69" s="22" t="s">
        <v>234</v>
      </c>
      <c r="D69" s="18" t="s">
        <v>74</v>
      </c>
      <c r="E69" s="23" t="s">
        <v>235</v>
      </c>
      <c r="F69" s="24" t="s">
        <v>145</v>
      </c>
      <c r="G69" s="25">
        <v>0.666</v>
      </c>
      <c r="H69" s="26">
        <v>2328.09</v>
      </c>
      <c r="I69" s="26">
        <f>ROUND(ROUND(H69,2)*ROUND(G69,3),2)</f>
        <v>1550.51</v>
      </c>
      <c r="O69">
        <f>(I69*21)/100</f>
        <v>325.6071</v>
      </c>
      <c r="P69" t="s">
        <v>23</v>
      </c>
    </row>
    <row r="70" spans="1:5" ht="25.5">
      <c r="A70" s="27" t="s">
        <v>50</v>
      </c>
      <c r="E70" s="28" t="s">
        <v>513</v>
      </c>
    </row>
    <row r="71" spans="1:5" ht="12.75">
      <c r="A71" s="29" t="s">
        <v>52</v>
      </c>
      <c r="E71" s="30" t="s">
        <v>514</v>
      </c>
    </row>
    <row r="72" spans="1:5" ht="369.75">
      <c r="A72" t="s">
        <v>54</v>
      </c>
      <c r="E72" s="28" t="s">
        <v>238</v>
      </c>
    </row>
    <row r="73" spans="1:16" ht="12.75">
      <c r="A73" s="18" t="s">
        <v>45</v>
      </c>
      <c r="B73" s="22" t="s">
        <v>190</v>
      </c>
      <c r="C73" s="22" t="s">
        <v>240</v>
      </c>
      <c r="D73" s="18" t="s">
        <v>74</v>
      </c>
      <c r="E73" s="23" t="s">
        <v>241</v>
      </c>
      <c r="F73" s="24" t="s">
        <v>145</v>
      </c>
      <c r="G73" s="25">
        <v>3.271</v>
      </c>
      <c r="H73" s="26">
        <v>2328.09</v>
      </c>
      <c r="I73" s="26">
        <f>ROUND(ROUND(H73,2)*ROUND(G73,3),2)</f>
        <v>7615.18</v>
      </c>
      <c r="O73">
        <f>(I73*21)/100</f>
        <v>1599.1878</v>
      </c>
      <c r="P73" t="s">
        <v>23</v>
      </c>
    </row>
    <row r="74" spans="1:5" ht="38.25">
      <c r="A74" s="27" t="s">
        <v>50</v>
      </c>
      <c r="E74" s="28" t="s">
        <v>458</v>
      </c>
    </row>
    <row r="75" spans="1:5" ht="12.75">
      <c r="A75" s="29" t="s">
        <v>52</v>
      </c>
      <c r="E75" s="30" t="s">
        <v>515</v>
      </c>
    </row>
    <row r="76" spans="1:5" ht="369.75">
      <c r="A76" t="s">
        <v>54</v>
      </c>
      <c r="E76" s="28" t="s">
        <v>238</v>
      </c>
    </row>
    <row r="77" spans="1:18" ht="12.75" customHeight="1">
      <c r="A77" s="5" t="s">
        <v>43</v>
      </c>
      <c r="B77" s="5"/>
      <c r="C77" s="31" t="s">
        <v>35</v>
      </c>
      <c r="D77" s="5"/>
      <c r="E77" s="20" t="s">
        <v>260</v>
      </c>
      <c r="F77" s="5"/>
      <c r="G77" s="5"/>
      <c r="H77" s="5"/>
      <c r="I77" s="32">
        <f>0+Q77</f>
        <v>112095.83999999998</v>
      </c>
      <c r="O77">
        <f>0+R77</f>
        <v>23540.126400000005</v>
      </c>
      <c r="Q77">
        <f>0+I78+I82+I86+I90+I94+I98+I102+I106+I110+I114</f>
        <v>112095.83999999998</v>
      </c>
      <c r="R77">
        <f>0+O78+O82+O86+O90+O94+O98+O102+O106+O110+O114</f>
        <v>23540.126400000005</v>
      </c>
    </row>
    <row r="78" spans="1:16" ht="12.75">
      <c r="A78" s="18" t="s">
        <v>45</v>
      </c>
      <c r="B78" s="22" t="s">
        <v>196</v>
      </c>
      <c r="C78" s="22" t="s">
        <v>262</v>
      </c>
      <c r="D78" s="18" t="s">
        <v>74</v>
      </c>
      <c r="E78" s="23" t="s">
        <v>263</v>
      </c>
      <c r="F78" s="24" t="s">
        <v>145</v>
      </c>
      <c r="G78" s="25">
        <v>1.932</v>
      </c>
      <c r="H78" s="26">
        <v>1377.74</v>
      </c>
      <c r="I78" s="26">
        <f>ROUND(ROUND(H78,2)*ROUND(G78,3),2)</f>
        <v>2661.79</v>
      </c>
      <c r="O78">
        <f>(I78*21)/100</f>
        <v>558.9758999999999</v>
      </c>
      <c r="P78" t="s">
        <v>23</v>
      </c>
    </row>
    <row r="79" spans="1:5" ht="38.25">
      <c r="A79" s="27" t="s">
        <v>50</v>
      </c>
      <c r="E79" s="28" t="s">
        <v>264</v>
      </c>
    </row>
    <row r="80" spans="1:5" ht="12.75">
      <c r="A80" s="29" t="s">
        <v>52</v>
      </c>
      <c r="E80" s="30" t="s">
        <v>516</v>
      </c>
    </row>
    <row r="81" spans="1:5" ht="51">
      <c r="A81" t="s">
        <v>54</v>
      </c>
      <c r="E81" s="28" t="s">
        <v>266</v>
      </c>
    </row>
    <row r="82" spans="1:16" ht="12.75">
      <c r="A82" s="18" t="s">
        <v>45</v>
      </c>
      <c r="B82" s="22" t="s">
        <v>202</v>
      </c>
      <c r="C82" s="22" t="s">
        <v>268</v>
      </c>
      <c r="D82" s="18" t="s">
        <v>74</v>
      </c>
      <c r="E82" s="23" t="s">
        <v>269</v>
      </c>
      <c r="F82" s="24" t="s">
        <v>145</v>
      </c>
      <c r="G82" s="25">
        <v>2.378</v>
      </c>
      <c r="H82" s="26">
        <v>891.13</v>
      </c>
      <c r="I82" s="26">
        <f>ROUND(ROUND(H82,2)*ROUND(G82,3),2)</f>
        <v>2119.11</v>
      </c>
      <c r="O82">
        <f>(I82*21)/100</f>
        <v>445.01310000000007</v>
      </c>
      <c r="P82" t="s">
        <v>23</v>
      </c>
    </row>
    <row r="83" spans="1:5" ht="25.5">
      <c r="A83" s="27" t="s">
        <v>50</v>
      </c>
      <c r="E83" s="28" t="s">
        <v>270</v>
      </c>
    </row>
    <row r="84" spans="1:5" ht="12.75">
      <c r="A84" s="29" t="s">
        <v>52</v>
      </c>
      <c r="E84" s="30" t="s">
        <v>517</v>
      </c>
    </row>
    <row r="85" spans="1:5" ht="51">
      <c r="A85" t="s">
        <v>54</v>
      </c>
      <c r="E85" s="28" t="s">
        <v>266</v>
      </c>
    </row>
    <row r="86" spans="1:16" ht="12.75">
      <c r="A86" s="18" t="s">
        <v>45</v>
      </c>
      <c r="B86" s="22" t="s">
        <v>208</v>
      </c>
      <c r="C86" s="22" t="s">
        <v>283</v>
      </c>
      <c r="D86" s="18" t="s">
        <v>74</v>
      </c>
      <c r="E86" s="23" t="s">
        <v>284</v>
      </c>
      <c r="F86" s="24" t="s">
        <v>145</v>
      </c>
      <c r="G86" s="25">
        <v>1.998</v>
      </c>
      <c r="H86" s="26">
        <v>1030.55</v>
      </c>
      <c r="I86" s="26">
        <f>ROUND(ROUND(H86,2)*ROUND(G86,3),2)</f>
        <v>2059.04</v>
      </c>
      <c r="O86">
        <f>(I86*21)/100</f>
        <v>432.3984</v>
      </c>
      <c r="P86" t="s">
        <v>23</v>
      </c>
    </row>
    <row r="87" spans="1:5" ht="25.5">
      <c r="A87" s="27" t="s">
        <v>50</v>
      </c>
      <c r="E87" s="28" t="s">
        <v>518</v>
      </c>
    </row>
    <row r="88" spans="1:5" ht="12.75">
      <c r="A88" s="29" t="s">
        <v>52</v>
      </c>
      <c r="E88" s="30" t="s">
        <v>519</v>
      </c>
    </row>
    <row r="89" spans="1:5" ht="51">
      <c r="A89" t="s">
        <v>54</v>
      </c>
      <c r="E89" s="28" t="s">
        <v>266</v>
      </c>
    </row>
    <row r="90" spans="1:16" ht="12.75">
      <c r="A90" s="18" t="s">
        <v>45</v>
      </c>
      <c r="B90" s="22" t="s">
        <v>214</v>
      </c>
      <c r="C90" s="22" t="s">
        <v>288</v>
      </c>
      <c r="D90" s="18" t="s">
        <v>74</v>
      </c>
      <c r="E90" s="23" t="s">
        <v>289</v>
      </c>
      <c r="F90" s="24" t="s">
        <v>135</v>
      </c>
      <c r="G90" s="25">
        <v>13.631</v>
      </c>
      <c r="H90" s="26">
        <v>26.25</v>
      </c>
      <c r="I90" s="26">
        <f>ROUND(ROUND(H90,2)*ROUND(G90,3),2)</f>
        <v>357.81</v>
      </c>
      <c r="O90">
        <f>(I90*21)/100</f>
        <v>75.1401</v>
      </c>
      <c r="P90" t="s">
        <v>23</v>
      </c>
    </row>
    <row r="91" spans="1:5" ht="38.25">
      <c r="A91" s="27" t="s">
        <v>50</v>
      </c>
      <c r="E91" s="28" t="s">
        <v>290</v>
      </c>
    </row>
    <row r="92" spans="1:5" ht="12.75">
      <c r="A92" s="29" t="s">
        <v>52</v>
      </c>
      <c r="E92" s="30" t="s">
        <v>520</v>
      </c>
    </row>
    <row r="93" spans="1:5" ht="51">
      <c r="A93" t="s">
        <v>54</v>
      </c>
      <c r="E93" s="28" t="s">
        <v>292</v>
      </c>
    </row>
    <row r="94" spans="1:16" ht="12.75">
      <c r="A94" s="18" t="s">
        <v>45</v>
      </c>
      <c r="B94" s="22" t="s">
        <v>221</v>
      </c>
      <c r="C94" s="22" t="s">
        <v>294</v>
      </c>
      <c r="D94" s="18" t="s">
        <v>74</v>
      </c>
      <c r="E94" s="23" t="s">
        <v>295</v>
      </c>
      <c r="F94" s="24" t="s">
        <v>135</v>
      </c>
      <c r="G94" s="25">
        <v>303.558</v>
      </c>
      <c r="H94" s="26">
        <v>16.98</v>
      </c>
      <c r="I94" s="26">
        <f>ROUND(ROUND(H94,2)*ROUND(G94,3),2)</f>
        <v>5154.41</v>
      </c>
      <c r="O94">
        <f>(I94*21)/100</f>
        <v>1082.4261</v>
      </c>
      <c r="P94" t="s">
        <v>23</v>
      </c>
    </row>
    <row r="95" spans="1:5" ht="127.5">
      <c r="A95" s="27" t="s">
        <v>50</v>
      </c>
      <c r="E95" s="28" t="s">
        <v>521</v>
      </c>
    </row>
    <row r="96" spans="1:5" ht="51">
      <c r="A96" s="29" t="s">
        <v>52</v>
      </c>
      <c r="E96" s="30" t="s">
        <v>522</v>
      </c>
    </row>
    <row r="97" spans="1:5" ht="51">
      <c r="A97" t="s">
        <v>54</v>
      </c>
      <c r="E97" s="28" t="s">
        <v>292</v>
      </c>
    </row>
    <row r="98" spans="1:16" ht="12.75">
      <c r="A98" s="18" t="s">
        <v>45</v>
      </c>
      <c r="B98" s="22" t="s">
        <v>227</v>
      </c>
      <c r="C98" s="22" t="s">
        <v>299</v>
      </c>
      <c r="D98" s="18" t="s">
        <v>74</v>
      </c>
      <c r="E98" s="23" t="s">
        <v>465</v>
      </c>
      <c r="F98" s="24" t="s">
        <v>135</v>
      </c>
      <c r="G98" s="25">
        <v>11.205</v>
      </c>
      <c r="H98" s="26">
        <v>71.74</v>
      </c>
      <c r="I98" s="26">
        <f>ROUND(ROUND(H98,2)*ROUND(G98,3),2)</f>
        <v>803.85</v>
      </c>
      <c r="O98">
        <f>(I98*21)/100</f>
        <v>168.8085</v>
      </c>
      <c r="P98" t="s">
        <v>23</v>
      </c>
    </row>
    <row r="99" spans="1:5" ht="38.25">
      <c r="A99" s="27" t="s">
        <v>50</v>
      </c>
      <c r="E99" s="28" t="s">
        <v>301</v>
      </c>
    </row>
    <row r="100" spans="1:5" ht="12.75">
      <c r="A100" s="29" t="s">
        <v>52</v>
      </c>
      <c r="E100" s="30" t="s">
        <v>523</v>
      </c>
    </row>
    <row r="101" spans="1:5" ht="51">
      <c r="A101" t="s">
        <v>54</v>
      </c>
      <c r="E101" s="28" t="s">
        <v>303</v>
      </c>
    </row>
    <row r="102" spans="1:16" ht="12.75">
      <c r="A102" s="18" t="s">
        <v>45</v>
      </c>
      <c r="B102" s="22" t="s">
        <v>233</v>
      </c>
      <c r="C102" s="22" t="s">
        <v>467</v>
      </c>
      <c r="D102" s="18" t="s">
        <v>74</v>
      </c>
      <c r="E102" s="23" t="s">
        <v>468</v>
      </c>
      <c r="F102" s="24" t="s">
        <v>135</v>
      </c>
      <c r="G102" s="25">
        <v>19.5</v>
      </c>
      <c r="H102" s="26">
        <v>133.87</v>
      </c>
      <c r="I102" s="26">
        <f>ROUND(ROUND(H102,2)*ROUND(G102,3),2)</f>
        <v>2610.47</v>
      </c>
      <c r="O102">
        <f>(I102*21)/100</f>
        <v>548.1986999999999</v>
      </c>
      <c r="P102" t="s">
        <v>23</v>
      </c>
    </row>
    <row r="103" spans="1:5" ht="25.5">
      <c r="A103" s="27" t="s">
        <v>50</v>
      </c>
      <c r="E103" s="28" t="s">
        <v>469</v>
      </c>
    </row>
    <row r="104" spans="1:5" ht="12.75">
      <c r="A104" s="29" t="s">
        <v>52</v>
      </c>
      <c r="E104" s="30" t="s">
        <v>524</v>
      </c>
    </row>
    <row r="105" spans="1:5" ht="51">
      <c r="A105" t="s">
        <v>54</v>
      </c>
      <c r="E105" s="28" t="s">
        <v>309</v>
      </c>
    </row>
    <row r="106" spans="1:16" ht="12.75">
      <c r="A106" s="18" t="s">
        <v>45</v>
      </c>
      <c r="B106" s="22" t="s">
        <v>239</v>
      </c>
      <c r="C106" s="22" t="s">
        <v>311</v>
      </c>
      <c r="D106" s="18" t="s">
        <v>74</v>
      </c>
      <c r="E106" s="23" t="s">
        <v>312</v>
      </c>
      <c r="F106" s="24" t="s">
        <v>135</v>
      </c>
      <c r="G106" s="25">
        <v>160.06</v>
      </c>
      <c r="H106" s="26">
        <v>249.2</v>
      </c>
      <c r="I106" s="26">
        <f>ROUND(ROUND(H106,2)*ROUND(G106,3),2)</f>
        <v>39886.95</v>
      </c>
      <c r="O106">
        <f>(I106*21)/100</f>
        <v>8376.2595</v>
      </c>
      <c r="P106" t="s">
        <v>23</v>
      </c>
    </row>
    <row r="107" spans="1:5" ht="63.75">
      <c r="A107" s="27" t="s">
        <v>50</v>
      </c>
      <c r="E107" s="28" t="s">
        <v>525</v>
      </c>
    </row>
    <row r="108" spans="1:5" ht="38.25">
      <c r="A108" s="29" t="s">
        <v>52</v>
      </c>
      <c r="E108" s="30" t="s">
        <v>526</v>
      </c>
    </row>
    <row r="109" spans="1:5" ht="140.25">
      <c r="A109" t="s">
        <v>54</v>
      </c>
      <c r="E109" s="28" t="s">
        <v>314</v>
      </c>
    </row>
    <row r="110" spans="1:16" ht="12.75">
      <c r="A110" s="18" t="s">
        <v>45</v>
      </c>
      <c r="B110" s="22" t="s">
        <v>244</v>
      </c>
      <c r="C110" s="22" t="s">
        <v>316</v>
      </c>
      <c r="D110" s="18" t="s">
        <v>74</v>
      </c>
      <c r="E110" s="23" t="s">
        <v>317</v>
      </c>
      <c r="F110" s="24" t="s">
        <v>135</v>
      </c>
      <c r="G110" s="25">
        <v>157.129</v>
      </c>
      <c r="H110" s="26">
        <v>347.72</v>
      </c>
      <c r="I110" s="26">
        <f>ROUND(ROUND(H110,2)*ROUND(G110,3),2)</f>
        <v>54636.9</v>
      </c>
      <c r="O110">
        <f>(I110*21)/100</f>
        <v>11473.749000000002</v>
      </c>
      <c r="P110" t="s">
        <v>23</v>
      </c>
    </row>
    <row r="111" spans="1:5" ht="63.75">
      <c r="A111" s="27" t="s">
        <v>50</v>
      </c>
      <c r="E111" s="28" t="s">
        <v>527</v>
      </c>
    </row>
    <row r="112" spans="1:5" ht="38.25">
      <c r="A112" s="29" t="s">
        <v>52</v>
      </c>
      <c r="E112" s="30" t="s">
        <v>528</v>
      </c>
    </row>
    <row r="113" spans="1:5" ht="140.25">
      <c r="A113" t="s">
        <v>54</v>
      </c>
      <c r="E113" s="28" t="s">
        <v>314</v>
      </c>
    </row>
    <row r="114" spans="1:16" ht="12.75">
      <c r="A114" s="18" t="s">
        <v>45</v>
      </c>
      <c r="B114" s="22" t="s">
        <v>249</v>
      </c>
      <c r="C114" s="22" t="s">
        <v>329</v>
      </c>
      <c r="D114" s="18" t="s">
        <v>74</v>
      </c>
      <c r="E114" s="23" t="s">
        <v>330</v>
      </c>
      <c r="F114" s="24" t="s">
        <v>160</v>
      </c>
      <c r="G114" s="25">
        <v>48.147</v>
      </c>
      <c r="H114" s="26">
        <v>37.5</v>
      </c>
      <c r="I114" s="26">
        <f>ROUND(ROUND(H114,2)*ROUND(G114,3),2)</f>
        <v>1805.51</v>
      </c>
      <c r="O114">
        <f>(I114*21)/100</f>
        <v>379.1571</v>
      </c>
      <c r="P114" t="s">
        <v>23</v>
      </c>
    </row>
    <row r="115" spans="1:5" ht="25.5">
      <c r="A115" s="27" t="s">
        <v>50</v>
      </c>
      <c r="E115" s="28" t="s">
        <v>475</v>
      </c>
    </row>
    <row r="116" spans="1:5" ht="12.75">
      <c r="A116" s="29" t="s">
        <v>52</v>
      </c>
      <c r="E116" s="30" t="s">
        <v>499</v>
      </c>
    </row>
    <row r="117" spans="1:5" ht="38.25">
      <c r="A117" t="s">
        <v>54</v>
      </c>
      <c r="E117" s="28" t="s">
        <v>332</v>
      </c>
    </row>
    <row r="118" spans="1:18" ht="12.75" customHeight="1">
      <c r="A118" s="5" t="s">
        <v>43</v>
      </c>
      <c r="B118" s="5"/>
      <c r="C118" s="31" t="s">
        <v>71</v>
      </c>
      <c r="D118" s="5"/>
      <c r="E118" s="20" t="s">
        <v>333</v>
      </c>
      <c r="F118" s="5"/>
      <c r="G118" s="5"/>
      <c r="H118" s="5"/>
      <c r="I118" s="32">
        <f>0+Q118</f>
        <v>11085.38</v>
      </c>
      <c r="O118">
        <f>0+R118</f>
        <v>2327.9298</v>
      </c>
      <c r="Q118">
        <f>0+I119+I123</f>
        <v>11085.38</v>
      </c>
      <c r="R118">
        <f>0+O119+O123</f>
        <v>2327.9298</v>
      </c>
    </row>
    <row r="119" spans="1:16" ht="12.75">
      <c r="A119" s="18" t="s">
        <v>45</v>
      </c>
      <c r="B119" s="22" t="s">
        <v>254</v>
      </c>
      <c r="C119" s="22" t="s">
        <v>335</v>
      </c>
      <c r="D119" s="18" t="s">
        <v>74</v>
      </c>
      <c r="E119" s="23" t="s">
        <v>336</v>
      </c>
      <c r="F119" s="24" t="s">
        <v>160</v>
      </c>
      <c r="G119" s="25">
        <v>4.44</v>
      </c>
      <c r="H119" s="26">
        <v>428.54</v>
      </c>
      <c r="I119" s="26">
        <f>ROUND(ROUND(H119,2)*ROUND(G119,3),2)</f>
        <v>1902.72</v>
      </c>
      <c r="O119">
        <f>(I119*21)/100</f>
        <v>399.57120000000003</v>
      </c>
      <c r="P119" t="s">
        <v>23</v>
      </c>
    </row>
    <row r="120" spans="1:5" ht="51">
      <c r="A120" s="27" t="s">
        <v>50</v>
      </c>
      <c r="E120" s="28" t="s">
        <v>529</v>
      </c>
    </row>
    <row r="121" spans="1:5" ht="12.75">
      <c r="A121" s="29" t="s">
        <v>52</v>
      </c>
      <c r="E121" s="30" t="s">
        <v>530</v>
      </c>
    </row>
    <row r="122" spans="1:5" ht="255">
      <c r="A122" t="s">
        <v>54</v>
      </c>
      <c r="E122" s="28" t="s">
        <v>339</v>
      </c>
    </row>
    <row r="123" spans="1:16" ht="12.75">
      <c r="A123" s="18" t="s">
        <v>45</v>
      </c>
      <c r="B123" s="22" t="s">
        <v>261</v>
      </c>
      <c r="C123" s="22" t="s">
        <v>359</v>
      </c>
      <c r="D123" s="18" t="s">
        <v>74</v>
      </c>
      <c r="E123" s="23" t="s">
        <v>360</v>
      </c>
      <c r="F123" s="24" t="s">
        <v>49</v>
      </c>
      <c r="G123" s="25">
        <v>1</v>
      </c>
      <c r="H123" s="26">
        <v>9182.66</v>
      </c>
      <c r="I123" s="26">
        <f>ROUND(ROUND(H123,2)*ROUND(G123,3),2)</f>
        <v>9182.66</v>
      </c>
      <c r="O123">
        <f>(I123*21)/100</f>
        <v>1928.3585999999998</v>
      </c>
      <c r="P123" t="s">
        <v>23</v>
      </c>
    </row>
    <row r="124" spans="1:5" ht="51">
      <c r="A124" s="27" t="s">
        <v>50</v>
      </c>
      <c r="E124" s="28" t="s">
        <v>531</v>
      </c>
    </row>
    <row r="125" spans="1:5" ht="12.75">
      <c r="A125" s="29" t="s">
        <v>52</v>
      </c>
      <c r="E125" s="30" t="s">
        <v>53</v>
      </c>
    </row>
    <row r="126" spans="1:5" ht="76.5">
      <c r="A126" t="s">
        <v>54</v>
      </c>
      <c r="E126" s="28" t="s">
        <v>363</v>
      </c>
    </row>
    <row r="127" spans="1:18" ht="12.75" customHeight="1">
      <c r="A127" s="5" t="s">
        <v>43</v>
      </c>
      <c r="B127" s="5"/>
      <c r="C127" s="31" t="s">
        <v>40</v>
      </c>
      <c r="D127" s="5"/>
      <c r="E127" s="20" t="s">
        <v>90</v>
      </c>
      <c r="F127" s="5"/>
      <c r="G127" s="5"/>
      <c r="H127" s="5"/>
      <c r="I127" s="32">
        <f>0+Q127</f>
        <v>28155.710000000003</v>
      </c>
      <c r="O127">
        <f>0+R127</f>
        <v>5912.699099999999</v>
      </c>
      <c r="Q127">
        <f>0+I128+I132+I136+I140+I144+I148+I152</f>
        <v>28155.710000000003</v>
      </c>
      <c r="R127">
        <f>0+O128+O132+O136+O140+O144+O148+O152</f>
        <v>5912.699099999999</v>
      </c>
    </row>
    <row r="128" spans="1:16" ht="25.5">
      <c r="A128" s="18" t="s">
        <v>45</v>
      </c>
      <c r="B128" s="22" t="s">
        <v>267</v>
      </c>
      <c r="C128" s="22" t="s">
        <v>377</v>
      </c>
      <c r="D128" s="18" t="s">
        <v>74</v>
      </c>
      <c r="E128" s="23" t="s">
        <v>378</v>
      </c>
      <c r="F128" s="24" t="s">
        <v>49</v>
      </c>
      <c r="G128" s="25">
        <v>2</v>
      </c>
      <c r="H128" s="26">
        <v>2307.72</v>
      </c>
      <c r="I128" s="26">
        <f>ROUND(ROUND(H128,2)*ROUND(G128,3),2)</f>
        <v>4615.44</v>
      </c>
      <c r="O128">
        <f>(I128*21)/100</f>
        <v>969.2423999999999</v>
      </c>
      <c r="P128" t="s">
        <v>23</v>
      </c>
    </row>
    <row r="129" spans="1:5" ht="63.75">
      <c r="A129" s="27" t="s">
        <v>50</v>
      </c>
      <c r="E129" s="28" t="s">
        <v>532</v>
      </c>
    </row>
    <row r="130" spans="1:5" ht="12.75">
      <c r="A130" s="29" t="s">
        <v>52</v>
      </c>
      <c r="E130" s="30" t="s">
        <v>533</v>
      </c>
    </row>
    <row r="131" spans="1:5" ht="25.5">
      <c r="A131" t="s">
        <v>54</v>
      </c>
      <c r="E131" s="28" t="s">
        <v>381</v>
      </c>
    </row>
    <row r="132" spans="1:16" ht="25.5">
      <c r="A132" s="18" t="s">
        <v>45</v>
      </c>
      <c r="B132" s="22" t="s">
        <v>272</v>
      </c>
      <c r="C132" s="22" t="s">
        <v>383</v>
      </c>
      <c r="D132" s="18" t="s">
        <v>74</v>
      </c>
      <c r="E132" s="23" t="s">
        <v>384</v>
      </c>
      <c r="F132" s="24" t="s">
        <v>49</v>
      </c>
      <c r="G132" s="25">
        <v>2</v>
      </c>
      <c r="H132" s="26">
        <v>203.71</v>
      </c>
      <c r="I132" s="26">
        <f>ROUND(ROUND(H132,2)*ROUND(G132,3),2)</f>
        <v>407.42</v>
      </c>
      <c r="O132">
        <f>(I132*21)/100</f>
        <v>85.5582</v>
      </c>
      <c r="P132" t="s">
        <v>23</v>
      </c>
    </row>
    <row r="133" spans="1:5" ht="63.75">
      <c r="A133" s="27" t="s">
        <v>50</v>
      </c>
      <c r="E133" s="28" t="s">
        <v>534</v>
      </c>
    </row>
    <row r="134" spans="1:5" ht="12.75">
      <c r="A134" s="29" t="s">
        <v>52</v>
      </c>
      <c r="E134" s="30" t="s">
        <v>533</v>
      </c>
    </row>
    <row r="135" spans="1:5" ht="25.5">
      <c r="A135" t="s">
        <v>54</v>
      </c>
      <c r="E135" s="28" t="s">
        <v>101</v>
      </c>
    </row>
    <row r="136" spans="1:16" ht="25.5">
      <c r="A136" s="18" t="s">
        <v>45</v>
      </c>
      <c r="B136" s="22" t="s">
        <v>277</v>
      </c>
      <c r="C136" s="22" t="s">
        <v>388</v>
      </c>
      <c r="D136" s="18" t="s">
        <v>74</v>
      </c>
      <c r="E136" s="23" t="s">
        <v>389</v>
      </c>
      <c r="F136" s="24" t="s">
        <v>135</v>
      </c>
      <c r="G136" s="25">
        <v>16.43</v>
      </c>
      <c r="H136" s="26">
        <v>141.45</v>
      </c>
      <c r="I136" s="26">
        <f>ROUND(ROUND(H136,2)*ROUND(G136,3),2)</f>
        <v>2324.02</v>
      </c>
      <c r="O136">
        <f>(I136*21)/100</f>
        <v>488.0442</v>
      </c>
      <c r="P136" t="s">
        <v>23</v>
      </c>
    </row>
    <row r="137" spans="1:5" ht="38.25">
      <c r="A137" s="27" t="s">
        <v>50</v>
      </c>
      <c r="E137" s="28" t="s">
        <v>535</v>
      </c>
    </row>
    <row r="138" spans="1:5" ht="12.75">
      <c r="A138" s="29" t="s">
        <v>52</v>
      </c>
      <c r="E138" s="30" t="s">
        <v>536</v>
      </c>
    </row>
    <row r="139" spans="1:5" ht="38.25">
      <c r="A139" t="s">
        <v>54</v>
      </c>
      <c r="E139" s="28" t="s">
        <v>392</v>
      </c>
    </row>
    <row r="140" spans="1:16" ht="25.5">
      <c r="A140" s="18" t="s">
        <v>45</v>
      </c>
      <c r="B140" s="22" t="s">
        <v>282</v>
      </c>
      <c r="C140" s="22" t="s">
        <v>394</v>
      </c>
      <c r="D140" s="18" t="s">
        <v>74</v>
      </c>
      <c r="E140" s="23" t="s">
        <v>395</v>
      </c>
      <c r="F140" s="24" t="s">
        <v>135</v>
      </c>
      <c r="G140" s="25">
        <v>16.43</v>
      </c>
      <c r="H140" s="26">
        <v>355.03</v>
      </c>
      <c r="I140" s="26">
        <f>ROUND(ROUND(H140,2)*ROUND(G140,3),2)</f>
        <v>5833.14</v>
      </c>
      <c r="O140">
        <f>(I140*21)/100</f>
        <v>1224.9594</v>
      </c>
      <c r="P140" t="s">
        <v>23</v>
      </c>
    </row>
    <row r="141" spans="1:5" ht="38.25">
      <c r="A141" s="27" t="s">
        <v>50</v>
      </c>
      <c r="E141" s="28" t="s">
        <v>537</v>
      </c>
    </row>
    <row r="142" spans="1:5" ht="12.75">
      <c r="A142" s="29" t="s">
        <v>52</v>
      </c>
      <c r="E142" s="30" t="s">
        <v>536</v>
      </c>
    </row>
    <row r="143" spans="1:5" ht="38.25">
      <c r="A143" t="s">
        <v>54</v>
      </c>
      <c r="E143" s="28" t="s">
        <v>392</v>
      </c>
    </row>
    <row r="144" spans="1:16" ht="12.75">
      <c r="A144" s="18" t="s">
        <v>45</v>
      </c>
      <c r="B144" s="22" t="s">
        <v>287</v>
      </c>
      <c r="C144" s="22" t="s">
        <v>398</v>
      </c>
      <c r="D144" s="18" t="s">
        <v>74</v>
      </c>
      <c r="E144" s="23" t="s">
        <v>399</v>
      </c>
      <c r="F144" s="24" t="s">
        <v>160</v>
      </c>
      <c r="G144" s="25">
        <v>32.713</v>
      </c>
      <c r="H144" s="26">
        <v>384.22</v>
      </c>
      <c r="I144" s="26">
        <f>ROUND(ROUND(H144,2)*ROUND(G144,3),2)</f>
        <v>12568.99</v>
      </c>
      <c r="O144">
        <f>(I144*21)/100</f>
        <v>2639.4878999999996</v>
      </c>
      <c r="P144" t="s">
        <v>23</v>
      </c>
    </row>
    <row r="145" spans="1:5" ht="25.5">
      <c r="A145" s="27" t="s">
        <v>50</v>
      </c>
      <c r="E145" s="28" t="s">
        <v>485</v>
      </c>
    </row>
    <row r="146" spans="1:5" ht="12.75">
      <c r="A146" s="29" t="s">
        <v>52</v>
      </c>
      <c r="E146" s="30" t="s">
        <v>538</v>
      </c>
    </row>
    <row r="147" spans="1:5" ht="51">
      <c r="A147" t="s">
        <v>54</v>
      </c>
      <c r="E147" s="28" t="s">
        <v>402</v>
      </c>
    </row>
    <row r="148" spans="1:16" ht="12.75">
      <c r="A148" s="18" t="s">
        <v>45</v>
      </c>
      <c r="B148" s="22" t="s">
        <v>293</v>
      </c>
      <c r="C148" s="22" t="s">
        <v>409</v>
      </c>
      <c r="D148" s="18" t="s">
        <v>74</v>
      </c>
      <c r="E148" s="23" t="s">
        <v>410</v>
      </c>
      <c r="F148" s="24" t="s">
        <v>160</v>
      </c>
      <c r="G148" s="25">
        <v>5.791</v>
      </c>
      <c r="H148" s="26">
        <v>53.13</v>
      </c>
      <c r="I148" s="26">
        <f>ROUND(ROUND(H148,2)*ROUND(G148,3),2)</f>
        <v>307.68</v>
      </c>
      <c r="O148">
        <f>(I148*21)/100</f>
        <v>64.6128</v>
      </c>
      <c r="P148" t="s">
        <v>23</v>
      </c>
    </row>
    <row r="149" spans="1:5" ht="38.25">
      <c r="A149" s="27" t="s">
        <v>50</v>
      </c>
      <c r="E149" s="28" t="s">
        <v>411</v>
      </c>
    </row>
    <row r="150" spans="1:5" ht="12.75">
      <c r="A150" s="29" t="s">
        <v>52</v>
      </c>
      <c r="E150" s="30" t="s">
        <v>539</v>
      </c>
    </row>
    <row r="151" spans="1:5" ht="25.5">
      <c r="A151" t="s">
        <v>54</v>
      </c>
      <c r="E151" s="28" t="s">
        <v>413</v>
      </c>
    </row>
    <row r="152" spans="1:16" ht="12.75">
      <c r="A152" s="18" t="s">
        <v>45</v>
      </c>
      <c r="B152" s="22" t="s">
        <v>298</v>
      </c>
      <c r="C152" s="22" t="s">
        <v>432</v>
      </c>
      <c r="D152" s="18" t="s">
        <v>74</v>
      </c>
      <c r="E152" s="23" t="s">
        <v>433</v>
      </c>
      <c r="F152" s="24" t="s">
        <v>49</v>
      </c>
      <c r="G152" s="25">
        <v>1</v>
      </c>
      <c r="H152" s="26">
        <v>2099.02</v>
      </c>
      <c r="I152" s="26">
        <f>ROUND(ROUND(H152,2)*ROUND(G152,3),2)</f>
        <v>2099.02</v>
      </c>
      <c r="O152">
        <f>(I152*21)/100</f>
        <v>440.7942</v>
      </c>
      <c r="P152" t="s">
        <v>23</v>
      </c>
    </row>
    <row r="153" spans="1:5" ht="51">
      <c r="A153" s="27" t="s">
        <v>50</v>
      </c>
      <c r="E153" s="28" t="s">
        <v>540</v>
      </c>
    </row>
    <row r="154" spans="1:5" ht="12.75">
      <c r="A154" s="29" t="s">
        <v>52</v>
      </c>
      <c r="E154" s="30" t="s">
        <v>53</v>
      </c>
    </row>
    <row r="155" spans="1:5" ht="89.25">
      <c r="A155" t="s">
        <v>54</v>
      </c>
      <c r="E155" s="28" t="s">
        <v>436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0" sqref="H10:H16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0+O9+O22+O63+O68+O81+O122+O131</f>
        <v>235551.85710000002</v>
      </c>
      <c r="P2" t="s">
        <v>22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541</v>
      </c>
      <c r="I3" s="33">
        <f>0+I9+I22+I63+I68+I81+I122+I131</f>
        <v>1121675.51</v>
      </c>
      <c r="O3" t="s">
        <v>19</v>
      </c>
      <c r="P3" t="s">
        <v>23</v>
      </c>
    </row>
    <row r="4" spans="1:16" ht="15" customHeight="1">
      <c r="A4" t="s">
        <v>17</v>
      </c>
      <c r="B4" s="10" t="s">
        <v>116</v>
      </c>
      <c r="C4" s="37" t="s">
        <v>117</v>
      </c>
      <c r="D4" s="34"/>
      <c r="E4" s="11" t="s">
        <v>118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119</v>
      </c>
      <c r="B5" s="13" t="s">
        <v>18</v>
      </c>
      <c r="C5" s="38" t="s">
        <v>541</v>
      </c>
      <c r="D5" s="39"/>
      <c r="E5" s="14" t="s">
        <v>542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0" t="s">
        <v>26</v>
      </c>
      <c r="B6" s="40" t="s">
        <v>28</v>
      </c>
      <c r="C6" s="40" t="s">
        <v>30</v>
      </c>
      <c r="D6" s="40" t="s">
        <v>31</v>
      </c>
      <c r="E6" s="40" t="s">
        <v>32</v>
      </c>
      <c r="F6" s="40" t="s">
        <v>34</v>
      </c>
      <c r="G6" s="40" t="s">
        <v>36</v>
      </c>
      <c r="H6" s="40" t="s">
        <v>38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27</v>
      </c>
      <c r="D9" s="15"/>
      <c r="E9" s="20" t="s">
        <v>44</v>
      </c>
      <c r="F9" s="15"/>
      <c r="G9" s="15"/>
      <c r="H9" s="15"/>
      <c r="I9" s="21">
        <f>0+Q9</f>
        <v>66875.08</v>
      </c>
      <c r="O9">
        <f>0+R9</f>
        <v>14043.766799999998</v>
      </c>
      <c r="Q9">
        <f>0+I10+I14+I18</f>
        <v>66875.08</v>
      </c>
      <c r="R9">
        <f>0+O10+O14+O18</f>
        <v>14043.766799999998</v>
      </c>
    </row>
    <row r="10" spans="1:16" ht="12.75">
      <c r="A10" s="18" t="s">
        <v>45</v>
      </c>
      <c r="B10" s="22" t="s">
        <v>29</v>
      </c>
      <c r="C10" s="22" t="s">
        <v>122</v>
      </c>
      <c r="D10" s="18" t="s">
        <v>47</v>
      </c>
      <c r="E10" s="23" t="s">
        <v>123</v>
      </c>
      <c r="F10" s="24" t="s">
        <v>124</v>
      </c>
      <c r="G10" s="25">
        <v>110.011</v>
      </c>
      <c r="H10" s="26">
        <v>110.58</v>
      </c>
      <c r="I10" s="26">
        <f>ROUND(ROUND(H10,2)*ROUND(G10,3),2)</f>
        <v>12165.02</v>
      </c>
      <c r="O10">
        <f>(I10*21)/100</f>
        <v>2554.6542</v>
      </c>
      <c r="P10" t="s">
        <v>23</v>
      </c>
    </row>
    <row r="11" spans="1:5" ht="25.5">
      <c r="A11" s="27" t="s">
        <v>50</v>
      </c>
      <c r="E11" s="28" t="s">
        <v>543</v>
      </c>
    </row>
    <row r="12" spans="1:5" ht="12.75">
      <c r="A12" s="29" t="s">
        <v>52</v>
      </c>
      <c r="E12" s="30" t="s">
        <v>544</v>
      </c>
    </row>
    <row r="13" spans="1:5" ht="25.5">
      <c r="A13" t="s">
        <v>54</v>
      </c>
      <c r="E13" s="28" t="s">
        <v>127</v>
      </c>
    </row>
    <row r="14" spans="1:16" ht="12.75">
      <c r="A14" s="18" t="s">
        <v>45</v>
      </c>
      <c r="B14" s="22" t="s">
        <v>23</v>
      </c>
      <c r="C14" s="22" t="s">
        <v>122</v>
      </c>
      <c r="D14" s="18" t="s">
        <v>56</v>
      </c>
      <c r="E14" s="23" t="s">
        <v>123</v>
      </c>
      <c r="F14" s="24" t="s">
        <v>124</v>
      </c>
      <c r="G14" s="25">
        <v>4.83</v>
      </c>
      <c r="H14" s="26">
        <v>110.58</v>
      </c>
      <c r="I14" s="26">
        <f>ROUND(ROUND(H14,2)*ROUND(G14,3),2)</f>
        <v>534.1</v>
      </c>
      <c r="O14">
        <f>(I14*21)/100</f>
        <v>112.161</v>
      </c>
      <c r="P14" t="s">
        <v>23</v>
      </c>
    </row>
    <row r="15" spans="1:5" ht="25.5">
      <c r="A15" s="27" t="s">
        <v>50</v>
      </c>
      <c r="E15" s="28" t="s">
        <v>545</v>
      </c>
    </row>
    <row r="16" spans="1:5" ht="12.75">
      <c r="A16" s="29" t="s">
        <v>52</v>
      </c>
      <c r="E16" s="30" t="s">
        <v>546</v>
      </c>
    </row>
    <row r="17" spans="1:5" ht="25.5">
      <c r="A17" t="s">
        <v>54</v>
      </c>
      <c r="E17" s="28" t="s">
        <v>127</v>
      </c>
    </row>
    <row r="18" spans="1:16" ht="12.75">
      <c r="A18" s="18" t="s">
        <v>45</v>
      </c>
      <c r="B18" s="22" t="s">
        <v>22</v>
      </c>
      <c r="C18" s="22" t="s">
        <v>122</v>
      </c>
      <c r="D18" s="18" t="s">
        <v>59</v>
      </c>
      <c r="E18" s="23" t="s">
        <v>123</v>
      </c>
      <c r="F18" s="24" t="s">
        <v>124</v>
      </c>
      <c r="G18" s="25">
        <v>979.851</v>
      </c>
      <c r="H18" s="26">
        <v>55.29</v>
      </c>
      <c r="I18" s="26">
        <f>ROUND(ROUND(H18,2)*ROUND(G18,3),2)</f>
        <v>54175.96</v>
      </c>
      <c r="O18">
        <f>(I18*21)/100</f>
        <v>11376.951599999999</v>
      </c>
      <c r="P18" t="s">
        <v>23</v>
      </c>
    </row>
    <row r="19" spans="1:5" ht="25.5">
      <c r="A19" s="27" t="s">
        <v>50</v>
      </c>
      <c r="E19" s="28" t="s">
        <v>547</v>
      </c>
    </row>
    <row r="20" spans="1:5" ht="12.75">
      <c r="A20" s="29" t="s">
        <v>52</v>
      </c>
      <c r="E20" s="30" t="s">
        <v>548</v>
      </c>
    </row>
    <row r="21" spans="1:5" ht="25.5">
      <c r="A21" t="s">
        <v>54</v>
      </c>
      <c r="E21" s="28" t="s">
        <v>127</v>
      </c>
    </row>
    <row r="22" spans="1:18" ht="12.75" customHeight="1">
      <c r="A22" s="5" t="s">
        <v>43</v>
      </c>
      <c r="B22" s="5"/>
      <c r="C22" s="31" t="s">
        <v>29</v>
      </c>
      <c r="D22" s="5"/>
      <c r="E22" s="20" t="s">
        <v>132</v>
      </c>
      <c r="F22" s="5"/>
      <c r="G22" s="5"/>
      <c r="H22" s="5"/>
      <c r="I22" s="32">
        <f>0+Q22</f>
        <v>223415.02</v>
      </c>
      <c r="O22">
        <f>0+R22</f>
        <v>46917.154200000004</v>
      </c>
      <c r="Q22">
        <f>0+I23+I27+I31+I35+I39+I43+I47+I51+I55+I59</f>
        <v>223415.02</v>
      </c>
      <c r="R22">
        <f>0+O23+O27+O31+O35+O39+O43+O47+O51+O55+O59</f>
        <v>46917.154200000004</v>
      </c>
    </row>
    <row r="23" spans="1:16" ht="25.5">
      <c r="A23" s="18" t="s">
        <v>45</v>
      </c>
      <c r="B23" s="22" t="s">
        <v>33</v>
      </c>
      <c r="C23" s="22" t="s">
        <v>163</v>
      </c>
      <c r="D23" s="18" t="s">
        <v>74</v>
      </c>
      <c r="E23" s="23" t="s">
        <v>164</v>
      </c>
      <c r="F23" s="24" t="s">
        <v>160</v>
      </c>
      <c r="G23" s="25">
        <v>14</v>
      </c>
      <c r="H23" s="26">
        <v>77.31</v>
      </c>
      <c r="I23" s="26">
        <f>ROUND(ROUND(H23,2)*ROUND(G23,3),2)</f>
        <v>1082.34</v>
      </c>
      <c r="O23">
        <f>(I23*21)/100</f>
        <v>227.29139999999998</v>
      </c>
      <c r="P23" t="s">
        <v>23</v>
      </c>
    </row>
    <row r="24" spans="1:5" ht="51">
      <c r="A24" s="27" t="s">
        <v>50</v>
      </c>
      <c r="E24" s="28" t="s">
        <v>549</v>
      </c>
    </row>
    <row r="25" spans="1:5" ht="12.75">
      <c r="A25" s="29" t="s">
        <v>52</v>
      </c>
      <c r="E25" s="30" t="s">
        <v>550</v>
      </c>
    </row>
    <row r="26" spans="1:5" ht="63.75">
      <c r="A26" t="s">
        <v>54</v>
      </c>
      <c r="E26" s="28" t="s">
        <v>148</v>
      </c>
    </row>
    <row r="27" spans="1:16" ht="12.75">
      <c r="A27" s="18" t="s">
        <v>45</v>
      </c>
      <c r="B27" s="22" t="s">
        <v>35</v>
      </c>
      <c r="C27" s="22" t="s">
        <v>167</v>
      </c>
      <c r="D27" s="18" t="s">
        <v>74</v>
      </c>
      <c r="E27" s="23" t="s">
        <v>168</v>
      </c>
      <c r="F27" s="24" t="s">
        <v>145</v>
      </c>
      <c r="G27" s="25">
        <v>45.85</v>
      </c>
      <c r="H27" s="26">
        <v>1417.12</v>
      </c>
      <c r="I27" s="26">
        <f>ROUND(ROUND(H27,2)*ROUND(G27,3),2)</f>
        <v>64974.95</v>
      </c>
      <c r="O27">
        <f>(I27*21)/100</f>
        <v>13644.7395</v>
      </c>
      <c r="P27" t="s">
        <v>23</v>
      </c>
    </row>
    <row r="28" spans="1:5" ht="165.75">
      <c r="A28" s="27" t="s">
        <v>50</v>
      </c>
      <c r="E28" s="28" t="s">
        <v>551</v>
      </c>
    </row>
    <row r="29" spans="1:5" ht="51">
      <c r="A29" s="29" t="s">
        <v>52</v>
      </c>
      <c r="E29" s="30" t="s">
        <v>552</v>
      </c>
    </row>
    <row r="30" spans="1:5" ht="63.75">
      <c r="A30" t="s">
        <v>54</v>
      </c>
      <c r="E30" s="28" t="s">
        <v>148</v>
      </c>
    </row>
    <row r="31" spans="1:16" ht="12.75">
      <c r="A31" s="18" t="s">
        <v>45</v>
      </c>
      <c r="B31" s="22" t="s">
        <v>37</v>
      </c>
      <c r="C31" s="22" t="s">
        <v>171</v>
      </c>
      <c r="D31" s="18" t="s">
        <v>74</v>
      </c>
      <c r="E31" s="23" t="s">
        <v>172</v>
      </c>
      <c r="F31" s="24" t="s">
        <v>160</v>
      </c>
      <c r="G31" s="25">
        <v>105.758</v>
      </c>
      <c r="H31" s="26">
        <v>39.58</v>
      </c>
      <c r="I31" s="26">
        <f>ROUND(ROUND(H31,2)*ROUND(G31,3),2)</f>
        <v>4185.9</v>
      </c>
      <c r="O31">
        <f>(I31*21)/100</f>
        <v>879.039</v>
      </c>
      <c r="P31" t="s">
        <v>23</v>
      </c>
    </row>
    <row r="32" spans="1:5" ht="25.5">
      <c r="A32" s="27" t="s">
        <v>50</v>
      </c>
      <c r="E32" s="28" t="s">
        <v>173</v>
      </c>
    </row>
    <row r="33" spans="1:5" ht="12.75">
      <c r="A33" s="29" t="s">
        <v>52</v>
      </c>
      <c r="E33" s="30" t="s">
        <v>553</v>
      </c>
    </row>
    <row r="34" spans="1:5" ht="25.5">
      <c r="A34" t="s">
        <v>54</v>
      </c>
      <c r="E34" s="28" t="s">
        <v>175</v>
      </c>
    </row>
    <row r="35" spans="1:16" ht="12.75">
      <c r="A35" s="18" t="s">
        <v>45</v>
      </c>
      <c r="B35" s="22" t="s">
        <v>69</v>
      </c>
      <c r="C35" s="22" t="s">
        <v>176</v>
      </c>
      <c r="D35" s="18" t="s">
        <v>74</v>
      </c>
      <c r="E35" s="23" t="s">
        <v>177</v>
      </c>
      <c r="F35" s="24" t="s">
        <v>145</v>
      </c>
      <c r="G35" s="25">
        <v>25.122</v>
      </c>
      <c r="H35" s="26">
        <v>154.61</v>
      </c>
      <c r="I35" s="26">
        <f>ROUND(ROUND(H35,2)*ROUND(G35,3),2)</f>
        <v>3884.11</v>
      </c>
      <c r="O35">
        <f>(I35*21)/100</f>
        <v>815.6631</v>
      </c>
      <c r="P35" t="s">
        <v>23</v>
      </c>
    </row>
    <row r="36" spans="1:5" ht="63.75">
      <c r="A36" s="27" t="s">
        <v>50</v>
      </c>
      <c r="E36" s="28" t="s">
        <v>554</v>
      </c>
    </row>
    <row r="37" spans="1:5" ht="12.75">
      <c r="A37" s="29" t="s">
        <v>52</v>
      </c>
      <c r="E37" s="30" t="s">
        <v>555</v>
      </c>
    </row>
    <row r="38" spans="1:5" ht="38.25">
      <c r="A38" t="s">
        <v>54</v>
      </c>
      <c r="E38" s="28" t="s">
        <v>180</v>
      </c>
    </row>
    <row r="39" spans="1:16" ht="12.75">
      <c r="A39" s="18" t="s">
        <v>45</v>
      </c>
      <c r="B39" s="22" t="s">
        <v>71</v>
      </c>
      <c r="C39" s="22" t="s">
        <v>185</v>
      </c>
      <c r="D39" s="18" t="s">
        <v>74</v>
      </c>
      <c r="E39" s="23" t="s">
        <v>186</v>
      </c>
      <c r="F39" s="24" t="s">
        <v>145</v>
      </c>
      <c r="G39" s="25">
        <v>31.833</v>
      </c>
      <c r="H39" s="26">
        <v>98.94</v>
      </c>
      <c r="I39" s="26">
        <f>ROUND(ROUND(H39,2)*ROUND(G39,3),2)</f>
        <v>3149.56</v>
      </c>
      <c r="O39">
        <f>(I39*21)/100</f>
        <v>661.4076</v>
      </c>
      <c r="P39" t="s">
        <v>23</v>
      </c>
    </row>
    <row r="40" spans="1:5" ht="51">
      <c r="A40" s="27" t="s">
        <v>50</v>
      </c>
      <c r="E40" s="28" t="s">
        <v>556</v>
      </c>
    </row>
    <row r="41" spans="1:5" ht="12.75">
      <c r="A41" s="29" t="s">
        <v>52</v>
      </c>
      <c r="E41" s="30" t="s">
        <v>557</v>
      </c>
    </row>
    <row r="42" spans="1:5" ht="306">
      <c r="A42" t="s">
        <v>54</v>
      </c>
      <c r="E42" s="28" t="s">
        <v>189</v>
      </c>
    </row>
    <row r="43" spans="1:16" ht="12.75">
      <c r="A43" s="18" t="s">
        <v>45</v>
      </c>
      <c r="B43" s="22" t="s">
        <v>40</v>
      </c>
      <c r="C43" s="22" t="s">
        <v>191</v>
      </c>
      <c r="D43" s="18" t="s">
        <v>74</v>
      </c>
      <c r="E43" s="23" t="s">
        <v>192</v>
      </c>
      <c r="F43" s="24" t="s">
        <v>145</v>
      </c>
      <c r="G43" s="25">
        <v>515.711</v>
      </c>
      <c r="H43" s="26">
        <v>154.61</v>
      </c>
      <c r="I43" s="26">
        <f>ROUND(ROUND(H43,2)*ROUND(G43,3),2)</f>
        <v>79734.08</v>
      </c>
      <c r="O43">
        <f>(I43*21)/100</f>
        <v>16744.1568</v>
      </c>
      <c r="P43" t="s">
        <v>23</v>
      </c>
    </row>
    <row r="44" spans="1:5" ht="51">
      <c r="A44" s="27" t="s">
        <v>50</v>
      </c>
      <c r="E44" s="28" t="s">
        <v>558</v>
      </c>
    </row>
    <row r="45" spans="1:5" ht="12.75">
      <c r="A45" s="29" t="s">
        <v>52</v>
      </c>
      <c r="E45" s="30" t="s">
        <v>559</v>
      </c>
    </row>
    <row r="46" spans="1:5" ht="318.75">
      <c r="A46" t="s">
        <v>54</v>
      </c>
      <c r="E46" s="28" t="s">
        <v>195</v>
      </c>
    </row>
    <row r="47" spans="1:16" ht="12.75">
      <c r="A47" s="18" t="s">
        <v>45</v>
      </c>
      <c r="B47" s="22" t="s">
        <v>42</v>
      </c>
      <c r="C47" s="22" t="s">
        <v>197</v>
      </c>
      <c r="D47" s="18" t="s">
        <v>74</v>
      </c>
      <c r="E47" s="23" t="s">
        <v>198</v>
      </c>
      <c r="F47" s="24" t="s">
        <v>145</v>
      </c>
      <c r="G47" s="25">
        <v>177.432</v>
      </c>
      <c r="H47" s="26">
        <v>241.57</v>
      </c>
      <c r="I47" s="26">
        <f>ROUND(ROUND(H47,2)*ROUND(G47,3),2)</f>
        <v>42862.25</v>
      </c>
      <c r="O47">
        <f>(I47*21)/100</f>
        <v>9001.0725</v>
      </c>
      <c r="P47" t="s">
        <v>23</v>
      </c>
    </row>
    <row r="48" spans="1:5" ht="38.25">
      <c r="A48" s="27" t="s">
        <v>50</v>
      </c>
      <c r="E48" s="28" t="s">
        <v>199</v>
      </c>
    </row>
    <row r="49" spans="1:5" ht="12.75">
      <c r="A49" s="29" t="s">
        <v>52</v>
      </c>
      <c r="E49" s="30" t="s">
        <v>560</v>
      </c>
    </row>
    <row r="50" spans="1:5" ht="229.5">
      <c r="A50" t="s">
        <v>54</v>
      </c>
      <c r="E50" s="28" t="s">
        <v>201</v>
      </c>
    </row>
    <row r="51" spans="1:16" ht="12.75">
      <c r="A51" s="18" t="s">
        <v>45</v>
      </c>
      <c r="B51" s="22" t="s">
        <v>81</v>
      </c>
      <c r="C51" s="22" t="s">
        <v>203</v>
      </c>
      <c r="D51" s="18" t="s">
        <v>74</v>
      </c>
      <c r="E51" s="23" t="s">
        <v>204</v>
      </c>
      <c r="F51" s="24" t="s">
        <v>135</v>
      </c>
      <c r="G51" s="25">
        <v>892.07</v>
      </c>
      <c r="H51" s="26">
        <v>16.22</v>
      </c>
      <c r="I51" s="26">
        <f>ROUND(ROUND(H51,2)*ROUND(G51,3),2)</f>
        <v>14469.38</v>
      </c>
      <c r="O51">
        <f>(I51*21)/100</f>
        <v>3038.5697999999998</v>
      </c>
      <c r="P51" t="s">
        <v>23</v>
      </c>
    </row>
    <row r="52" spans="1:5" ht="89.25">
      <c r="A52" s="27" t="s">
        <v>50</v>
      </c>
      <c r="E52" s="28" t="s">
        <v>561</v>
      </c>
    </row>
    <row r="53" spans="1:5" ht="51">
      <c r="A53" s="29" t="s">
        <v>52</v>
      </c>
      <c r="E53" s="30" t="s">
        <v>562</v>
      </c>
    </row>
    <row r="54" spans="1:5" ht="25.5">
      <c r="A54" t="s">
        <v>54</v>
      </c>
      <c r="E54" s="28" t="s">
        <v>207</v>
      </c>
    </row>
    <row r="55" spans="1:16" ht="12.75">
      <c r="A55" s="18" t="s">
        <v>45</v>
      </c>
      <c r="B55" s="22" t="s">
        <v>85</v>
      </c>
      <c r="C55" s="22" t="s">
        <v>209</v>
      </c>
      <c r="D55" s="18" t="s">
        <v>74</v>
      </c>
      <c r="E55" s="23" t="s">
        <v>210</v>
      </c>
      <c r="F55" s="24" t="s">
        <v>135</v>
      </c>
      <c r="G55" s="25">
        <v>212.222</v>
      </c>
      <c r="H55" s="26">
        <v>36.24</v>
      </c>
      <c r="I55" s="26">
        <f>ROUND(ROUND(H55,2)*ROUND(G55,3),2)</f>
        <v>7690.93</v>
      </c>
      <c r="O55">
        <f>(I55*21)/100</f>
        <v>1615.0953</v>
      </c>
      <c r="P55" t="s">
        <v>23</v>
      </c>
    </row>
    <row r="56" spans="1:5" ht="38.25">
      <c r="A56" s="27" t="s">
        <v>50</v>
      </c>
      <c r="E56" s="28" t="s">
        <v>211</v>
      </c>
    </row>
    <row r="57" spans="1:5" ht="12.75">
      <c r="A57" s="29" t="s">
        <v>52</v>
      </c>
      <c r="E57" s="30" t="s">
        <v>563</v>
      </c>
    </row>
    <row r="58" spans="1:5" ht="38.25">
      <c r="A58" t="s">
        <v>54</v>
      </c>
      <c r="E58" s="28" t="s">
        <v>213</v>
      </c>
    </row>
    <row r="59" spans="1:16" ht="12.75">
      <c r="A59" s="18" t="s">
        <v>45</v>
      </c>
      <c r="B59" s="22" t="s">
        <v>91</v>
      </c>
      <c r="C59" s="22" t="s">
        <v>215</v>
      </c>
      <c r="D59" s="18" t="s">
        <v>74</v>
      </c>
      <c r="E59" s="23" t="s">
        <v>216</v>
      </c>
      <c r="F59" s="24" t="s">
        <v>135</v>
      </c>
      <c r="G59" s="25">
        <v>4</v>
      </c>
      <c r="H59" s="26">
        <v>345.38</v>
      </c>
      <c r="I59" s="26">
        <f>ROUND(ROUND(H59,2)*ROUND(G59,3),2)</f>
        <v>1381.52</v>
      </c>
      <c r="O59">
        <f>(I59*21)/100</f>
        <v>290.1192</v>
      </c>
      <c r="P59" t="s">
        <v>23</v>
      </c>
    </row>
    <row r="60" spans="1:5" ht="38.25">
      <c r="A60" s="27" t="s">
        <v>50</v>
      </c>
      <c r="E60" s="28" t="s">
        <v>217</v>
      </c>
    </row>
    <row r="61" spans="1:5" ht="12.75">
      <c r="A61" s="29" t="s">
        <v>52</v>
      </c>
      <c r="E61" s="30" t="s">
        <v>564</v>
      </c>
    </row>
    <row r="62" spans="1:5" ht="38.25">
      <c r="A62" t="s">
        <v>54</v>
      </c>
      <c r="E62" s="28" t="s">
        <v>219</v>
      </c>
    </row>
    <row r="63" spans="1:18" ht="12.75" customHeight="1">
      <c r="A63" s="5" t="s">
        <v>43</v>
      </c>
      <c r="B63" s="5"/>
      <c r="C63" s="31" t="s">
        <v>23</v>
      </c>
      <c r="D63" s="5"/>
      <c r="E63" s="20" t="s">
        <v>220</v>
      </c>
      <c r="F63" s="5"/>
      <c r="G63" s="5"/>
      <c r="H63" s="5"/>
      <c r="I63" s="32">
        <f>0+Q63</f>
        <v>178415.18</v>
      </c>
      <c r="O63">
        <f>0+R63</f>
        <v>37467.1878</v>
      </c>
      <c r="Q63">
        <f>0+I64</f>
        <v>178415.18</v>
      </c>
      <c r="R63">
        <f>0+O64</f>
        <v>37467.1878</v>
      </c>
    </row>
    <row r="64" spans="1:16" ht="12.75">
      <c r="A64" s="18" t="s">
        <v>45</v>
      </c>
      <c r="B64" s="22" t="s">
        <v>97</v>
      </c>
      <c r="C64" s="22" t="s">
        <v>228</v>
      </c>
      <c r="D64" s="18" t="s">
        <v>74</v>
      </c>
      <c r="E64" s="23" t="s">
        <v>229</v>
      </c>
      <c r="F64" s="24" t="s">
        <v>145</v>
      </c>
      <c r="G64" s="25">
        <v>220.448</v>
      </c>
      <c r="H64" s="26">
        <v>809.33</v>
      </c>
      <c r="I64" s="26">
        <f>ROUND(ROUND(H64,2)*ROUND(G64,3),2)</f>
        <v>178415.18</v>
      </c>
      <c r="O64">
        <f>(I64*21)/100</f>
        <v>37467.1878</v>
      </c>
      <c r="P64" t="s">
        <v>23</v>
      </c>
    </row>
    <row r="65" spans="1:5" ht="38.25">
      <c r="A65" s="27" t="s">
        <v>50</v>
      </c>
      <c r="E65" s="28" t="s">
        <v>456</v>
      </c>
    </row>
    <row r="66" spans="1:5" ht="12.75">
      <c r="A66" s="29" t="s">
        <v>52</v>
      </c>
      <c r="E66" s="30" t="s">
        <v>565</v>
      </c>
    </row>
    <row r="67" spans="1:5" ht="38.25">
      <c r="A67" t="s">
        <v>54</v>
      </c>
      <c r="E67" s="28" t="s">
        <v>231</v>
      </c>
    </row>
    <row r="68" spans="1:18" ht="12.75" customHeight="1">
      <c r="A68" s="5" t="s">
        <v>43</v>
      </c>
      <c r="B68" s="5"/>
      <c r="C68" s="31" t="s">
        <v>33</v>
      </c>
      <c r="D68" s="5"/>
      <c r="E68" s="20" t="s">
        <v>232</v>
      </c>
      <c r="F68" s="5"/>
      <c r="G68" s="5"/>
      <c r="H68" s="5"/>
      <c r="I68" s="32">
        <f>0+Q68</f>
        <v>34451.47</v>
      </c>
      <c r="O68">
        <f>0+R68</f>
        <v>7234.8087000000005</v>
      </c>
      <c r="Q68">
        <f>0+I69+I73+I77</f>
        <v>34451.47</v>
      </c>
      <c r="R68">
        <f>0+O69+O73+O77</f>
        <v>7234.8087000000005</v>
      </c>
    </row>
    <row r="69" spans="1:16" ht="12.75">
      <c r="A69" s="18" t="s">
        <v>45</v>
      </c>
      <c r="B69" s="22" t="s">
        <v>102</v>
      </c>
      <c r="C69" s="22" t="s">
        <v>234</v>
      </c>
      <c r="D69" s="18" t="s">
        <v>74</v>
      </c>
      <c r="E69" s="23" t="s">
        <v>235</v>
      </c>
      <c r="F69" s="24" t="s">
        <v>145</v>
      </c>
      <c r="G69" s="25">
        <v>1.392</v>
      </c>
      <c r="H69" s="26">
        <v>2328.09</v>
      </c>
      <c r="I69" s="26">
        <f>ROUND(ROUND(H69,2)*ROUND(G69,3),2)</f>
        <v>3240.7</v>
      </c>
      <c r="O69">
        <f>(I69*21)/100</f>
        <v>680.547</v>
      </c>
      <c r="P69" t="s">
        <v>23</v>
      </c>
    </row>
    <row r="70" spans="1:5" ht="25.5">
      <c r="A70" s="27" t="s">
        <v>50</v>
      </c>
      <c r="E70" s="28" t="s">
        <v>513</v>
      </c>
    </row>
    <row r="71" spans="1:5" ht="12.75">
      <c r="A71" s="29" t="s">
        <v>52</v>
      </c>
      <c r="E71" s="30" t="s">
        <v>566</v>
      </c>
    </row>
    <row r="72" spans="1:5" ht="369.75">
      <c r="A72" t="s">
        <v>54</v>
      </c>
      <c r="E72" s="28" t="s">
        <v>238</v>
      </c>
    </row>
    <row r="73" spans="1:16" ht="12.75">
      <c r="A73" s="18" t="s">
        <v>45</v>
      </c>
      <c r="B73" s="22" t="s">
        <v>190</v>
      </c>
      <c r="C73" s="22" t="s">
        <v>240</v>
      </c>
      <c r="D73" s="18" t="s">
        <v>74</v>
      </c>
      <c r="E73" s="23" t="s">
        <v>241</v>
      </c>
      <c r="F73" s="24" t="s">
        <v>145</v>
      </c>
      <c r="G73" s="25">
        <v>11.547</v>
      </c>
      <c r="H73" s="26">
        <v>2328.09</v>
      </c>
      <c r="I73" s="26">
        <f>ROUND(ROUND(H73,2)*ROUND(G73,3),2)</f>
        <v>26882.46</v>
      </c>
      <c r="O73">
        <f>(I73*21)/100</f>
        <v>5645.3166</v>
      </c>
      <c r="P73" t="s">
        <v>23</v>
      </c>
    </row>
    <row r="74" spans="1:5" ht="165.75">
      <c r="A74" s="27" t="s">
        <v>50</v>
      </c>
      <c r="E74" s="28" t="s">
        <v>567</v>
      </c>
    </row>
    <row r="75" spans="1:5" ht="63.75">
      <c r="A75" s="29" t="s">
        <v>52</v>
      </c>
      <c r="E75" s="30" t="s">
        <v>568</v>
      </c>
    </row>
    <row r="76" spans="1:5" ht="369.75">
      <c r="A76" t="s">
        <v>54</v>
      </c>
      <c r="E76" s="28" t="s">
        <v>238</v>
      </c>
    </row>
    <row r="77" spans="1:16" ht="12.75">
      <c r="A77" s="18" t="s">
        <v>45</v>
      </c>
      <c r="B77" s="22" t="s">
        <v>196</v>
      </c>
      <c r="C77" s="22" t="s">
        <v>255</v>
      </c>
      <c r="D77" s="18" t="s">
        <v>74</v>
      </c>
      <c r="E77" s="23" t="s">
        <v>256</v>
      </c>
      <c r="F77" s="24" t="s">
        <v>135</v>
      </c>
      <c r="G77" s="25">
        <v>9.401</v>
      </c>
      <c r="H77" s="26">
        <v>460.41</v>
      </c>
      <c r="I77" s="26">
        <f>ROUND(ROUND(H77,2)*ROUND(G77,3),2)</f>
        <v>4328.31</v>
      </c>
      <c r="O77">
        <f>(I77*21)/100</f>
        <v>908.9451000000001</v>
      </c>
      <c r="P77" t="s">
        <v>23</v>
      </c>
    </row>
    <row r="78" spans="1:5" ht="25.5">
      <c r="A78" s="27" t="s">
        <v>50</v>
      </c>
      <c r="E78" s="28" t="s">
        <v>257</v>
      </c>
    </row>
    <row r="79" spans="1:5" ht="12.75">
      <c r="A79" s="29" t="s">
        <v>52</v>
      </c>
      <c r="E79" s="30" t="s">
        <v>569</v>
      </c>
    </row>
    <row r="80" spans="1:5" ht="102">
      <c r="A80" t="s">
        <v>54</v>
      </c>
      <c r="E80" s="28" t="s">
        <v>259</v>
      </c>
    </row>
    <row r="81" spans="1:18" ht="12.75" customHeight="1">
      <c r="A81" s="5" t="s">
        <v>43</v>
      </c>
      <c r="B81" s="5"/>
      <c r="C81" s="31" t="s">
        <v>35</v>
      </c>
      <c r="D81" s="5"/>
      <c r="E81" s="20" t="s">
        <v>260</v>
      </c>
      <c r="F81" s="5"/>
      <c r="G81" s="5"/>
      <c r="H81" s="5"/>
      <c r="I81" s="32">
        <f>0+Q81</f>
        <v>481291.58999999997</v>
      </c>
      <c r="O81">
        <f>0+R81</f>
        <v>101071.2339</v>
      </c>
      <c r="Q81">
        <f>0+I82+I86+I90+I94+I98+I102+I106+I110+I114+I118</f>
        <v>481291.58999999997</v>
      </c>
      <c r="R81">
        <f>0+O82+O86+O90+O94+O98+O102+O106+O110+O114+O118</f>
        <v>101071.2339</v>
      </c>
    </row>
    <row r="82" spans="1:16" ht="12.75">
      <c r="A82" s="18" t="s">
        <v>45</v>
      </c>
      <c r="B82" s="22" t="s">
        <v>202</v>
      </c>
      <c r="C82" s="22" t="s">
        <v>262</v>
      </c>
      <c r="D82" s="18" t="s">
        <v>74</v>
      </c>
      <c r="E82" s="23" t="s">
        <v>263</v>
      </c>
      <c r="F82" s="24" t="s">
        <v>145</v>
      </c>
      <c r="G82" s="25">
        <v>61.099</v>
      </c>
      <c r="H82" s="26">
        <v>1377.74</v>
      </c>
      <c r="I82" s="26">
        <f>ROUND(ROUND(H82,2)*ROUND(G82,3),2)</f>
        <v>84178.54</v>
      </c>
      <c r="O82">
        <f>(I82*21)/100</f>
        <v>17677.4934</v>
      </c>
      <c r="P82" t="s">
        <v>23</v>
      </c>
    </row>
    <row r="83" spans="1:5" ht="38.25">
      <c r="A83" s="27" t="s">
        <v>50</v>
      </c>
      <c r="E83" s="28" t="s">
        <v>264</v>
      </c>
    </row>
    <row r="84" spans="1:5" ht="12.75">
      <c r="A84" s="29" t="s">
        <v>52</v>
      </c>
      <c r="E84" s="30" t="s">
        <v>570</v>
      </c>
    </row>
    <row r="85" spans="1:5" ht="51">
      <c r="A85" t="s">
        <v>54</v>
      </c>
      <c r="E85" s="28" t="s">
        <v>266</v>
      </c>
    </row>
    <row r="86" spans="1:16" ht="12.75">
      <c r="A86" s="18" t="s">
        <v>45</v>
      </c>
      <c r="B86" s="22" t="s">
        <v>208</v>
      </c>
      <c r="C86" s="22" t="s">
        <v>268</v>
      </c>
      <c r="D86" s="18" t="s">
        <v>74</v>
      </c>
      <c r="E86" s="23" t="s">
        <v>269</v>
      </c>
      <c r="F86" s="24" t="s">
        <v>145</v>
      </c>
      <c r="G86" s="25">
        <v>66.134</v>
      </c>
      <c r="H86" s="26">
        <v>891.13</v>
      </c>
      <c r="I86" s="26">
        <f>ROUND(ROUND(H86,2)*ROUND(G86,3),2)</f>
        <v>58933.99</v>
      </c>
      <c r="O86">
        <f>(I86*21)/100</f>
        <v>12376.1379</v>
      </c>
      <c r="P86" t="s">
        <v>23</v>
      </c>
    </row>
    <row r="87" spans="1:5" ht="25.5">
      <c r="A87" s="27" t="s">
        <v>50</v>
      </c>
      <c r="E87" s="28" t="s">
        <v>571</v>
      </c>
    </row>
    <row r="88" spans="1:5" ht="12.75">
      <c r="A88" s="29" t="s">
        <v>52</v>
      </c>
      <c r="E88" s="30" t="s">
        <v>572</v>
      </c>
    </row>
    <row r="89" spans="1:5" ht="51">
      <c r="A89" t="s">
        <v>54</v>
      </c>
      <c r="E89" s="28" t="s">
        <v>266</v>
      </c>
    </row>
    <row r="90" spans="1:16" ht="12.75">
      <c r="A90" s="18" t="s">
        <v>45</v>
      </c>
      <c r="B90" s="22" t="s">
        <v>214</v>
      </c>
      <c r="C90" s="22" t="s">
        <v>283</v>
      </c>
      <c r="D90" s="18" t="s">
        <v>74</v>
      </c>
      <c r="E90" s="23" t="s">
        <v>284</v>
      </c>
      <c r="F90" s="24" t="s">
        <v>145</v>
      </c>
      <c r="G90" s="25">
        <v>4.176</v>
      </c>
      <c r="H90" s="26">
        <v>1030.55</v>
      </c>
      <c r="I90" s="26">
        <f>ROUND(ROUND(H90,2)*ROUND(G90,3),2)</f>
        <v>4303.58</v>
      </c>
      <c r="O90">
        <f>(I90*21)/100</f>
        <v>903.7517999999999</v>
      </c>
      <c r="P90" t="s">
        <v>23</v>
      </c>
    </row>
    <row r="91" spans="1:5" ht="25.5">
      <c r="A91" s="27" t="s">
        <v>50</v>
      </c>
      <c r="E91" s="28" t="s">
        <v>518</v>
      </c>
    </row>
    <row r="92" spans="1:5" ht="12.75">
      <c r="A92" s="29" t="s">
        <v>52</v>
      </c>
      <c r="E92" s="30" t="s">
        <v>573</v>
      </c>
    </row>
    <row r="93" spans="1:5" ht="51">
      <c r="A93" t="s">
        <v>54</v>
      </c>
      <c r="E93" s="28" t="s">
        <v>266</v>
      </c>
    </row>
    <row r="94" spans="1:16" ht="12.75">
      <c r="A94" s="18" t="s">
        <v>45</v>
      </c>
      <c r="B94" s="22" t="s">
        <v>221</v>
      </c>
      <c r="C94" s="22" t="s">
        <v>288</v>
      </c>
      <c r="D94" s="18" t="s">
        <v>74</v>
      </c>
      <c r="E94" s="23" t="s">
        <v>289</v>
      </c>
      <c r="F94" s="24" t="s">
        <v>135</v>
      </c>
      <c r="G94" s="25">
        <v>429.475</v>
      </c>
      <c r="H94" s="26">
        <v>26.25</v>
      </c>
      <c r="I94" s="26">
        <f>ROUND(ROUND(H94,2)*ROUND(G94,3),2)</f>
        <v>11273.72</v>
      </c>
      <c r="O94">
        <f>(I94*21)/100</f>
        <v>2367.4812</v>
      </c>
      <c r="P94" t="s">
        <v>23</v>
      </c>
    </row>
    <row r="95" spans="1:5" ht="38.25">
      <c r="A95" s="27" t="s">
        <v>50</v>
      </c>
      <c r="E95" s="28" t="s">
        <v>290</v>
      </c>
    </row>
    <row r="96" spans="1:5" ht="12.75">
      <c r="A96" s="29" t="s">
        <v>52</v>
      </c>
      <c r="E96" s="30" t="s">
        <v>574</v>
      </c>
    </row>
    <row r="97" spans="1:5" ht="51">
      <c r="A97" t="s">
        <v>54</v>
      </c>
      <c r="E97" s="28" t="s">
        <v>292</v>
      </c>
    </row>
    <row r="98" spans="1:16" ht="12.75">
      <c r="A98" s="18" t="s">
        <v>45</v>
      </c>
      <c r="B98" s="22" t="s">
        <v>227</v>
      </c>
      <c r="C98" s="22" t="s">
        <v>294</v>
      </c>
      <c r="D98" s="18" t="s">
        <v>74</v>
      </c>
      <c r="E98" s="23" t="s">
        <v>295</v>
      </c>
      <c r="F98" s="24" t="s">
        <v>135</v>
      </c>
      <c r="G98" s="25">
        <v>454.376</v>
      </c>
      <c r="H98" s="26">
        <v>16.98</v>
      </c>
      <c r="I98" s="26">
        <f>ROUND(ROUND(H98,2)*ROUND(G98,3),2)</f>
        <v>7715.3</v>
      </c>
      <c r="O98">
        <f>(I98*21)/100</f>
        <v>1620.2130000000002</v>
      </c>
      <c r="P98" t="s">
        <v>23</v>
      </c>
    </row>
    <row r="99" spans="1:5" ht="38.25">
      <c r="A99" s="27" t="s">
        <v>50</v>
      </c>
      <c r="E99" s="28" t="s">
        <v>296</v>
      </c>
    </row>
    <row r="100" spans="1:5" ht="12.75">
      <c r="A100" s="29" t="s">
        <v>52</v>
      </c>
      <c r="E100" s="30" t="s">
        <v>575</v>
      </c>
    </row>
    <row r="101" spans="1:5" ht="51">
      <c r="A101" t="s">
        <v>54</v>
      </c>
      <c r="E101" s="28" t="s">
        <v>292</v>
      </c>
    </row>
    <row r="102" spans="1:16" ht="12.75">
      <c r="A102" s="18" t="s">
        <v>45</v>
      </c>
      <c r="B102" s="22" t="s">
        <v>233</v>
      </c>
      <c r="C102" s="22" t="s">
        <v>299</v>
      </c>
      <c r="D102" s="18" t="s">
        <v>74</v>
      </c>
      <c r="E102" s="23" t="s">
        <v>465</v>
      </c>
      <c r="F102" s="24" t="s">
        <v>135</v>
      </c>
      <c r="G102" s="25">
        <v>440.895</v>
      </c>
      <c r="H102" s="26">
        <v>71.74</v>
      </c>
      <c r="I102" s="26">
        <f>ROUND(ROUND(H102,2)*ROUND(G102,3),2)</f>
        <v>31629.81</v>
      </c>
      <c r="O102">
        <f>(I102*21)/100</f>
        <v>6642.2601</v>
      </c>
      <c r="P102" t="s">
        <v>23</v>
      </c>
    </row>
    <row r="103" spans="1:5" ht="38.25">
      <c r="A103" s="27" t="s">
        <v>50</v>
      </c>
      <c r="E103" s="28" t="s">
        <v>301</v>
      </c>
    </row>
    <row r="104" spans="1:5" ht="12.75">
      <c r="A104" s="29" t="s">
        <v>52</v>
      </c>
      <c r="E104" s="30" t="s">
        <v>576</v>
      </c>
    </row>
    <row r="105" spans="1:5" ht="51">
      <c r="A105" t="s">
        <v>54</v>
      </c>
      <c r="E105" s="28" t="s">
        <v>303</v>
      </c>
    </row>
    <row r="106" spans="1:16" ht="12.75">
      <c r="A106" s="18" t="s">
        <v>45</v>
      </c>
      <c r="B106" s="22" t="s">
        <v>239</v>
      </c>
      <c r="C106" s="22" t="s">
        <v>467</v>
      </c>
      <c r="D106" s="18" t="s">
        <v>74</v>
      </c>
      <c r="E106" s="23" t="s">
        <v>468</v>
      </c>
      <c r="F106" s="24" t="s">
        <v>135</v>
      </c>
      <c r="G106" s="25">
        <v>124.921</v>
      </c>
      <c r="H106" s="26">
        <v>133.87</v>
      </c>
      <c r="I106" s="26">
        <f>ROUND(ROUND(H106,2)*ROUND(G106,3),2)</f>
        <v>16723.17</v>
      </c>
      <c r="O106">
        <f>(I106*21)/100</f>
        <v>3511.8656999999994</v>
      </c>
      <c r="P106" t="s">
        <v>23</v>
      </c>
    </row>
    <row r="107" spans="1:5" ht="25.5">
      <c r="A107" s="27" t="s">
        <v>50</v>
      </c>
      <c r="E107" s="28" t="s">
        <v>577</v>
      </c>
    </row>
    <row r="108" spans="1:5" ht="12.75">
      <c r="A108" s="29" t="s">
        <v>52</v>
      </c>
      <c r="E108" s="30" t="s">
        <v>578</v>
      </c>
    </row>
    <row r="109" spans="1:5" ht="51">
      <c r="A109" t="s">
        <v>54</v>
      </c>
      <c r="E109" s="28" t="s">
        <v>309</v>
      </c>
    </row>
    <row r="110" spans="1:16" ht="12.75">
      <c r="A110" s="18" t="s">
        <v>45</v>
      </c>
      <c r="B110" s="22" t="s">
        <v>244</v>
      </c>
      <c r="C110" s="22" t="s">
        <v>311</v>
      </c>
      <c r="D110" s="18" t="s">
        <v>74</v>
      </c>
      <c r="E110" s="23" t="s">
        <v>312</v>
      </c>
      <c r="F110" s="24" t="s">
        <v>135</v>
      </c>
      <c r="G110" s="25">
        <v>454.376</v>
      </c>
      <c r="H110" s="26">
        <v>249.2</v>
      </c>
      <c r="I110" s="26">
        <f>ROUND(ROUND(H110,2)*ROUND(G110,3),2)</f>
        <v>113230.5</v>
      </c>
      <c r="O110">
        <f>(I110*21)/100</f>
        <v>23778.405</v>
      </c>
      <c r="P110" t="s">
        <v>23</v>
      </c>
    </row>
    <row r="111" spans="1:5" ht="25.5">
      <c r="A111" s="27" t="s">
        <v>50</v>
      </c>
      <c r="E111" s="28" t="s">
        <v>313</v>
      </c>
    </row>
    <row r="112" spans="1:5" ht="12.75">
      <c r="A112" s="29" t="s">
        <v>52</v>
      </c>
      <c r="E112" s="30" t="s">
        <v>575</v>
      </c>
    </row>
    <row r="113" spans="1:5" ht="140.25">
      <c r="A113" t="s">
        <v>54</v>
      </c>
      <c r="E113" s="28" t="s">
        <v>314</v>
      </c>
    </row>
    <row r="114" spans="1:16" ht="12.75">
      <c r="A114" s="18" t="s">
        <v>45</v>
      </c>
      <c r="B114" s="22" t="s">
        <v>249</v>
      </c>
      <c r="C114" s="22" t="s">
        <v>316</v>
      </c>
      <c r="D114" s="18" t="s">
        <v>74</v>
      </c>
      <c r="E114" s="23" t="s">
        <v>317</v>
      </c>
      <c r="F114" s="24" t="s">
        <v>135</v>
      </c>
      <c r="G114" s="25">
        <v>429.475</v>
      </c>
      <c r="H114" s="26">
        <v>347.72</v>
      </c>
      <c r="I114" s="26">
        <f>ROUND(ROUND(H114,2)*ROUND(G114,3),2)</f>
        <v>149337.05</v>
      </c>
      <c r="O114">
        <f>(I114*21)/100</f>
        <v>31360.780499999997</v>
      </c>
      <c r="P114" t="s">
        <v>23</v>
      </c>
    </row>
    <row r="115" spans="1:5" ht="25.5">
      <c r="A115" s="27" t="s">
        <v>50</v>
      </c>
      <c r="E115" s="28" t="s">
        <v>318</v>
      </c>
    </row>
    <row r="116" spans="1:5" ht="12.75">
      <c r="A116" s="29" t="s">
        <v>52</v>
      </c>
      <c r="E116" s="30" t="s">
        <v>574</v>
      </c>
    </row>
    <row r="117" spans="1:5" ht="140.25">
      <c r="A117" t="s">
        <v>54</v>
      </c>
      <c r="E117" s="28" t="s">
        <v>314</v>
      </c>
    </row>
    <row r="118" spans="1:16" ht="12.75">
      <c r="A118" s="18" t="s">
        <v>45</v>
      </c>
      <c r="B118" s="22" t="s">
        <v>254</v>
      </c>
      <c r="C118" s="22" t="s">
        <v>329</v>
      </c>
      <c r="D118" s="18" t="s">
        <v>74</v>
      </c>
      <c r="E118" s="23" t="s">
        <v>330</v>
      </c>
      <c r="F118" s="24" t="s">
        <v>160</v>
      </c>
      <c r="G118" s="25">
        <v>105.758</v>
      </c>
      <c r="H118" s="26">
        <v>37.5</v>
      </c>
      <c r="I118" s="26">
        <f>ROUND(ROUND(H118,2)*ROUND(G118,3),2)</f>
        <v>3965.93</v>
      </c>
      <c r="O118">
        <f>(I118*21)/100</f>
        <v>832.8453</v>
      </c>
      <c r="P118" t="s">
        <v>23</v>
      </c>
    </row>
    <row r="119" spans="1:5" ht="25.5">
      <c r="A119" s="27" t="s">
        <v>50</v>
      </c>
      <c r="E119" s="28" t="s">
        <v>331</v>
      </c>
    </row>
    <row r="120" spans="1:5" ht="12.75">
      <c r="A120" s="29" t="s">
        <v>52</v>
      </c>
      <c r="E120" s="30" t="s">
        <v>553</v>
      </c>
    </row>
    <row r="121" spans="1:5" ht="38.25">
      <c r="A121" t="s">
        <v>54</v>
      </c>
      <c r="E121" s="28" t="s">
        <v>332</v>
      </c>
    </row>
    <row r="122" spans="1:18" ht="12.75" customHeight="1">
      <c r="A122" s="5" t="s">
        <v>43</v>
      </c>
      <c r="B122" s="5"/>
      <c r="C122" s="31" t="s">
        <v>71</v>
      </c>
      <c r="D122" s="5"/>
      <c r="E122" s="20" t="s">
        <v>333</v>
      </c>
      <c r="F122" s="5"/>
      <c r="G122" s="5"/>
      <c r="H122" s="5"/>
      <c r="I122" s="32">
        <f>0+Q122</f>
        <v>13159.51</v>
      </c>
      <c r="O122">
        <f>0+R122</f>
        <v>2763.4970999999996</v>
      </c>
      <c r="Q122">
        <f>0+I123+I127</f>
        <v>13159.51</v>
      </c>
      <c r="R122">
        <f>0+O123+O127</f>
        <v>2763.4970999999996</v>
      </c>
    </row>
    <row r="123" spans="1:16" ht="12.75">
      <c r="A123" s="18" t="s">
        <v>45</v>
      </c>
      <c r="B123" s="22" t="s">
        <v>261</v>
      </c>
      <c r="C123" s="22" t="s">
        <v>335</v>
      </c>
      <c r="D123" s="18" t="s">
        <v>74</v>
      </c>
      <c r="E123" s="23" t="s">
        <v>336</v>
      </c>
      <c r="F123" s="24" t="s">
        <v>160</v>
      </c>
      <c r="G123" s="25">
        <v>9.28</v>
      </c>
      <c r="H123" s="26">
        <v>428.54</v>
      </c>
      <c r="I123" s="26">
        <f>ROUND(ROUND(H123,2)*ROUND(G123,3),2)</f>
        <v>3976.85</v>
      </c>
      <c r="O123">
        <f>(I123*21)/100</f>
        <v>835.1384999999999</v>
      </c>
      <c r="P123" t="s">
        <v>23</v>
      </c>
    </row>
    <row r="124" spans="1:5" ht="51">
      <c r="A124" s="27" t="s">
        <v>50</v>
      </c>
      <c r="E124" s="28" t="s">
        <v>579</v>
      </c>
    </row>
    <row r="125" spans="1:5" ht="12.75">
      <c r="A125" s="29" t="s">
        <v>52</v>
      </c>
      <c r="E125" s="30" t="s">
        <v>580</v>
      </c>
    </row>
    <row r="126" spans="1:5" ht="255">
      <c r="A126" t="s">
        <v>54</v>
      </c>
      <c r="E126" s="28" t="s">
        <v>339</v>
      </c>
    </row>
    <row r="127" spans="1:16" ht="12.75">
      <c r="A127" s="18" t="s">
        <v>45</v>
      </c>
      <c r="B127" s="22" t="s">
        <v>267</v>
      </c>
      <c r="C127" s="22" t="s">
        <v>359</v>
      </c>
      <c r="D127" s="18" t="s">
        <v>74</v>
      </c>
      <c r="E127" s="23" t="s">
        <v>360</v>
      </c>
      <c r="F127" s="24" t="s">
        <v>49</v>
      </c>
      <c r="G127" s="25">
        <v>1</v>
      </c>
      <c r="H127" s="26">
        <v>9182.66</v>
      </c>
      <c r="I127" s="26">
        <f>ROUND(ROUND(H127,2)*ROUND(G127,3),2)</f>
        <v>9182.66</v>
      </c>
      <c r="O127">
        <f>(I127*21)/100</f>
        <v>1928.3585999999998</v>
      </c>
      <c r="P127" t="s">
        <v>23</v>
      </c>
    </row>
    <row r="128" spans="1:5" ht="51">
      <c r="A128" s="27" t="s">
        <v>50</v>
      </c>
      <c r="E128" s="28" t="s">
        <v>581</v>
      </c>
    </row>
    <row r="129" spans="1:5" ht="12.75">
      <c r="A129" s="29" t="s">
        <v>52</v>
      </c>
      <c r="E129" s="30" t="s">
        <v>53</v>
      </c>
    </row>
    <row r="130" spans="1:5" ht="76.5">
      <c r="A130" t="s">
        <v>54</v>
      </c>
      <c r="E130" s="28" t="s">
        <v>363</v>
      </c>
    </row>
    <row r="131" spans="1:18" ht="12.75" customHeight="1">
      <c r="A131" s="5" t="s">
        <v>43</v>
      </c>
      <c r="B131" s="5"/>
      <c r="C131" s="31" t="s">
        <v>40</v>
      </c>
      <c r="D131" s="5"/>
      <c r="E131" s="20" t="s">
        <v>90</v>
      </c>
      <c r="F131" s="5"/>
      <c r="G131" s="5"/>
      <c r="H131" s="5"/>
      <c r="I131" s="32">
        <f>0+Q131</f>
        <v>124067.65999999999</v>
      </c>
      <c r="O131">
        <f>0+R131</f>
        <v>26054.208599999998</v>
      </c>
      <c r="Q131">
        <f>0+I132+I136+I140+I144+I148+I152+I156+I160</f>
        <v>124067.65999999999</v>
      </c>
      <c r="R131">
        <f>0+O132+O136+O140+O144+O148+O152+O156+O160</f>
        <v>26054.208599999998</v>
      </c>
    </row>
    <row r="132" spans="1:16" ht="25.5">
      <c r="A132" s="18" t="s">
        <v>45</v>
      </c>
      <c r="B132" s="22" t="s">
        <v>272</v>
      </c>
      <c r="C132" s="22" t="s">
        <v>377</v>
      </c>
      <c r="D132" s="18" t="s">
        <v>74</v>
      </c>
      <c r="E132" s="23" t="s">
        <v>378</v>
      </c>
      <c r="F132" s="24" t="s">
        <v>49</v>
      </c>
      <c r="G132" s="25">
        <v>5</v>
      </c>
      <c r="H132" s="26">
        <v>2614.68</v>
      </c>
      <c r="I132" s="26">
        <f>ROUND(ROUND(H132,2)*ROUND(G132,3),2)</f>
        <v>13073.4</v>
      </c>
      <c r="O132">
        <f>(I132*21)/100</f>
        <v>2745.4139999999998</v>
      </c>
      <c r="P132" t="s">
        <v>23</v>
      </c>
    </row>
    <row r="133" spans="1:5" ht="76.5">
      <c r="A133" s="27" t="s">
        <v>50</v>
      </c>
      <c r="E133" s="28" t="s">
        <v>582</v>
      </c>
    </row>
    <row r="134" spans="1:5" ht="12.75">
      <c r="A134" s="29" t="s">
        <v>52</v>
      </c>
      <c r="E134" s="30" t="s">
        <v>583</v>
      </c>
    </row>
    <row r="135" spans="1:5" ht="25.5">
      <c r="A135" t="s">
        <v>54</v>
      </c>
      <c r="E135" s="28" t="s">
        <v>381</v>
      </c>
    </row>
    <row r="136" spans="1:16" ht="25.5">
      <c r="A136" s="18" t="s">
        <v>45</v>
      </c>
      <c r="B136" s="22" t="s">
        <v>277</v>
      </c>
      <c r="C136" s="22" t="s">
        <v>383</v>
      </c>
      <c r="D136" s="18" t="s">
        <v>74</v>
      </c>
      <c r="E136" s="23" t="s">
        <v>384</v>
      </c>
      <c r="F136" s="24" t="s">
        <v>49</v>
      </c>
      <c r="G136" s="25">
        <v>4</v>
      </c>
      <c r="H136" s="26">
        <v>203.71</v>
      </c>
      <c r="I136" s="26">
        <f>ROUND(ROUND(H136,2)*ROUND(G136,3),2)</f>
        <v>814.84</v>
      </c>
      <c r="O136">
        <f>(I136*21)/100</f>
        <v>171.1164</v>
      </c>
      <c r="P136" t="s">
        <v>23</v>
      </c>
    </row>
    <row r="137" spans="1:5" ht="63.75">
      <c r="A137" s="27" t="s">
        <v>50</v>
      </c>
      <c r="E137" s="28" t="s">
        <v>584</v>
      </c>
    </row>
    <row r="138" spans="1:5" ht="12.75">
      <c r="A138" s="29" t="s">
        <v>52</v>
      </c>
      <c r="E138" s="30" t="s">
        <v>585</v>
      </c>
    </row>
    <row r="139" spans="1:5" ht="25.5">
      <c r="A139" t="s">
        <v>54</v>
      </c>
      <c r="E139" s="28" t="s">
        <v>101</v>
      </c>
    </row>
    <row r="140" spans="1:16" ht="25.5">
      <c r="A140" s="18" t="s">
        <v>45</v>
      </c>
      <c r="B140" s="22" t="s">
        <v>282</v>
      </c>
      <c r="C140" s="22" t="s">
        <v>388</v>
      </c>
      <c r="D140" s="18" t="s">
        <v>74</v>
      </c>
      <c r="E140" s="23" t="s">
        <v>389</v>
      </c>
      <c r="F140" s="24" t="s">
        <v>135</v>
      </c>
      <c r="G140" s="25">
        <v>23.875</v>
      </c>
      <c r="H140" s="26">
        <v>128.2</v>
      </c>
      <c r="I140" s="26">
        <f>ROUND(ROUND(H140,2)*ROUND(G140,3),2)</f>
        <v>3060.78</v>
      </c>
      <c r="O140">
        <f>(I140*21)/100</f>
        <v>642.7638000000001</v>
      </c>
      <c r="P140" t="s">
        <v>23</v>
      </c>
    </row>
    <row r="141" spans="1:5" ht="89.25">
      <c r="A141" s="27" t="s">
        <v>50</v>
      </c>
      <c r="E141" s="28" t="s">
        <v>586</v>
      </c>
    </row>
    <row r="142" spans="1:5" ht="38.25">
      <c r="A142" s="29" t="s">
        <v>52</v>
      </c>
      <c r="E142" s="30" t="s">
        <v>587</v>
      </c>
    </row>
    <row r="143" spans="1:5" ht="38.25">
      <c r="A143" t="s">
        <v>54</v>
      </c>
      <c r="E143" s="28" t="s">
        <v>392</v>
      </c>
    </row>
    <row r="144" spans="1:16" ht="25.5">
      <c r="A144" s="18" t="s">
        <v>45</v>
      </c>
      <c r="B144" s="22" t="s">
        <v>287</v>
      </c>
      <c r="C144" s="22" t="s">
        <v>394</v>
      </c>
      <c r="D144" s="18" t="s">
        <v>74</v>
      </c>
      <c r="E144" s="23" t="s">
        <v>395</v>
      </c>
      <c r="F144" s="24" t="s">
        <v>135</v>
      </c>
      <c r="G144" s="25">
        <v>23.875</v>
      </c>
      <c r="H144" s="26">
        <v>355.03</v>
      </c>
      <c r="I144" s="26">
        <f>ROUND(ROUND(H144,2)*ROUND(G144,3),2)</f>
        <v>8476.34</v>
      </c>
      <c r="O144">
        <f>(I144*21)/100</f>
        <v>1780.0314</v>
      </c>
      <c r="P144" t="s">
        <v>23</v>
      </c>
    </row>
    <row r="145" spans="1:5" ht="89.25">
      <c r="A145" s="27" t="s">
        <v>50</v>
      </c>
      <c r="E145" s="28" t="s">
        <v>588</v>
      </c>
    </row>
    <row r="146" spans="1:5" ht="38.25">
      <c r="A146" s="29" t="s">
        <v>52</v>
      </c>
      <c r="E146" s="30" t="s">
        <v>587</v>
      </c>
    </row>
    <row r="147" spans="1:5" ht="38.25">
      <c r="A147" t="s">
        <v>54</v>
      </c>
      <c r="E147" s="28" t="s">
        <v>392</v>
      </c>
    </row>
    <row r="148" spans="1:16" ht="12.75">
      <c r="A148" s="18" t="s">
        <v>45</v>
      </c>
      <c r="B148" s="22" t="s">
        <v>293</v>
      </c>
      <c r="C148" s="22" t="s">
        <v>398</v>
      </c>
      <c r="D148" s="18" t="s">
        <v>74</v>
      </c>
      <c r="E148" s="23" t="s">
        <v>399</v>
      </c>
      <c r="F148" s="24" t="s">
        <v>160</v>
      </c>
      <c r="G148" s="25">
        <v>87.47</v>
      </c>
      <c r="H148" s="26">
        <v>384.22</v>
      </c>
      <c r="I148" s="26">
        <f>ROUND(ROUND(H148,2)*ROUND(G148,3),2)</f>
        <v>33607.72</v>
      </c>
      <c r="O148">
        <f>(I148*21)/100</f>
        <v>7057.6212</v>
      </c>
      <c r="P148" t="s">
        <v>23</v>
      </c>
    </row>
    <row r="149" spans="1:5" ht="25.5">
      <c r="A149" s="27" t="s">
        <v>50</v>
      </c>
      <c r="E149" s="28" t="s">
        <v>485</v>
      </c>
    </row>
    <row r="150" spans="1:5" ht="12.75">
      <c r="A150" s="29" t="s">
        <v>52</v>
      </c>
      <c r="E150" s="30" t="s">
        <v>589</v>
      </c>
    </row>
    <row r="151" spans="1:5" ht="51">
      <c r="A151" t="s">
        <v>54</v>
      </c>
      <c r="E151" s="28" t="s">
        <v>402</v>
      </c>
    </row>
    <row r="152" spans="1:16" ht="12.75">
      <c r="A152" s="18" t="s">
        <v>45</v>
      </c>
      <c r="B152" s="22" t="s">
        <v>298</v>
      </c>
      <c r="C152" s="22" t="s">
        <v>404</v>
      </c>
      <c r="D152" s="18" t="s">
        <v>74</v>
      </c>
      <c r="E152" s="23" t="s">
        <v>405</v>
      </c>
      <c r="F152" s="24" t="s">
        <v>160</v>
      </c>
      <c r="G152" s="25">
        <v>14</v>
      </c>
      <c r="H152" s="26">
        <v>3328.17</v>
      </c>
      <c r="I152" s="26">
        <f>ROUND(ROUND(H152,2)*ROUND(G152,3),2)</f>
        <v>46594.38</v>
      </c>
      <c r="O152">
        <f>(I152*21)/100</f>
        <v>9784.8198</v>
      </c>
      <c r="P152" t="s">
        <v>23</v>
      </c>
    </row>
    <row r="153" spans="1:5" ht="114.75">
      <c r="A153" s="27" t="s">
        <v>50</v>
      </c>
      <c r="E153" s="28" t="s">
        <v>406</v>
      </c>
    </row>
    <row r="154" spans="1:5" ht="51">
      <c r="A154" s="29" t="s">
        <v>52</v>
      </c>
      <c r="E154" s="30" t="s">
        <v>407</v>
      </c>
    </row>
    <row r="155" spans="1:5" ht="51">
      <c r="A155" t="s">
        <v>54</v>
      </c>
      <c r="E155" s="28" t="s">
        <v>402</v>
      </c>
    </row>
    <row r="156" spans="1:16" ht="12.75">
      <c r="A156" s="18" t="s">
        <v>45</v>
      </c>
      <c r="B156" s="22" t="s">
        <v>304</v>
      </c>
      <c r="C156" s="22" t="s">
        <v>415</v>
      </c>
      <c r="D156" s="18" t="s">
        <v>74</v>
      </c>
      <c r="E156" s="23" t="s">
        <v>416</v>
      </c>
      <c r="F156" s="24" t="s">
        <v>49</v>
      </c>
      <c r="G156" s="25">
        <v>6</v>
      </c>
      <c r="H156" s="26">
        <v>2910.11</v>
      </c>
      <c r="I156" s="26">
        <f>ROUND(ROUND(H156,2)*ROUND(G156,3),2)</f>
        <v>17460.66</v>
      </c>
      <c r="O156">
        <f>(I156*21)/100</f>
        <v>3666.7385999999997</v>
      </c>
      <c r="P156" t="s">
        <v>23</v>
      </c>
    </row>
    <row r="157" spans="1:5" ht="102">
      <c r="A157" s="27" t="s">
        <v>50</v>
      </c>
      <c r="E157" s="28" t="s">
        <v>590</v>
      </c>
    </row>
    <row r="158" spans="1:5" ht="12.75">
      <c r="A158" s="29" t="s">
        <v>52</v>
      </c>
      <c r="E158" s="30" t="s">
        <v>591</v>
      </c>
    </row>
    <row r="159" spans="1:5" ht="140.25">
      <c r="A159" t="s">
        <v>54</v>
      </c>
      <c r="E159" s="28" t="s">
        <v>419</v>
      </c>
    </row>
    <row r="160" spans="1:16" ht="12.75">
      <c r="A160" s="18" t="s">
        <v>45</v>
      </c>
      <c r="B160" s="22" t="s">
        <v>310</v>
      </c>
      <c r="C160" s="22" t="s">
        <v>427</v>
      </c>
      <c r="D160" s="18" t="s">
        <v>74</v>
      </c>
      <c r="E160" s="23" t="s">
        <v>428</v>
      </c>
      <c r="F160" s="24" t="s">
        <v>145</v>
      </c>
      <c r="G160" s="25">
        <v>1.4</v>
      </c>
      <c r="H160" s="26">
        <v>699.67</v>
      </c>
      <c r="I160" s="26">
        <f>ROUND(ROUND(H160,2)*ROUND(G160,3),2)</f>
        <v>979.54</v>
      </c>
      <c r="O160">
        <f>(I160*21)/100</f>
        <v>205.7034</v>
      </c>
      <c r="P160" t="s">
        <v>23</v>
      </c>
    </row>
    <row r="161" spans="1:5" ht="51">
      <c r="A161" s="27" t="s">
        <v>50</v>
      </c>
      <c r="E161" s="28" t="s">
        <v>592</v>
      </c>
    </row>
    <row r="162" spans="1:5" ht="12.75">
      <c r="A162" s="29" t="s">
        <v>52</v>
      </c>
      <c r="E162" s="30" t="s">
        <v>593</v>
      </c>
    </row>
    <row r="163" spans="1:5" ht="114.75">
      <c r="A163" t="s">
        <v>54</v>
      </c>
      <c r="E163" s="28" t="s">
        <v>425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0" sqref="H10:H15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0+O9+O22+O63+O68+O77+O122+O127</f>
        <v>107072.2611</v>
      </c>
      <c r="P2" t="s">
        <v>22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594</v>
      </c>
      <c r="I3" s="33">
        <f>0+I9+I22+I63+I68+I77+I122+I127</f>
        <v>509867.91000000003</v>
      </c>
      <c r="O3" t="s">
        <v>19</v>
      </c>
      <c r="P3" t="s">
        <v>23</v>
      </c>
    </row>
    <row r="4" spans="1:16" ht="15" customHeight="1">
      <c r="A4" t="s">
        <v>17</v>
      </c>
      <c r="B4" s="10" t="s">
        <v>116</v>
      </c>
      <c r="C4" s="37" t="s">
        <v>117</v>
      </c>
      <c r="D4" s="34"/>
      <c r="E4" s="11" t="s">
        <v>118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119</v>
      </c>
      <c r="B5" s="13" t="s">
        <v>18</v>
      </c>
      <c r="C5" s="38" t="s">
        <v>594</v>
      </c>
      <c r="D5" s="39"/>
      <c r="E5" s="14" t="s">
        <v>595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0" t="s">
        <v>26</v>
      </c>
      <c r="B6" s="40" t="s">
        <v>28</v>
      </c>
      <c r="C6" s="40" t="s">
        <v>30</v>
      </c>
      <c r="D6" s="40" t="s">
        <v>31</v>
      </c>
      <c r="E6" s="40" t="s">
        <v>32</v>
      </c>
      <c r="F6" s="40" t="s">
        <v>34</v>
      </c>
      <c r="G6" s="40" t="s">
        <v>36</v>
      </c>
      <c r="H6" s="40" t="s">
        <v>38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27</v>
      </c>
      <c r="D9" s="15"/>
      <c r="E9" s="20" t="s">
        <v>44</v>
      </c>
      <c r="F9" s="15"/>
      <c r="G9" s="15"/>
      <c r="H9" s="15"/>
      <c r="I9" s="21">
        <f>0+Q9</f>
        <v>27954.29</v>
      </c>
      <c r="O9">
        <f>0+R9</f>
        <v>5870.400900000001</v>
      </c>
      <c r="Q9">
        <f>0+I10+I14+I18</f>
        <v>27954.29</v>
      </c>
      <c r="R9">
        <f>0+O10+O14+O18</f>
        <v>5870.400900000001</v>
      </c>
    </row>
    <row r="10" spans="1:16" ht="12.75">
      <c r="A10" s="18" t="s">
        <v>45</v>
      </c>
      <c r="B10" s="22" t="s">
        <v>29</v>
      </c>
      <c r="C10" s="22" t="s">
        <v>122</v>
      </c>
      <c r="D10" s="18" t="s">
        <v>47</v>
      </c>
      <c r="E10" s="23" t="s">
        <v>123</v>
      </c>
      <c r="F10" s="24" t="s">
        <v>124</v>
      </c>
      <c r="G10" s="25">
        <v>92.335</v>
      </c>
      <c r="H10" s="26">
        <v>110.58</v>
      </c>
      <c r="I10" s="26">
        <f>ROUND(ROUND(H10,2)*ROUND(G10,3),2)</f>
        <v>10210.4</v>
      </c>
      <c r="O10">
        <f>(I10*21)/100</f>
        <v>2144.1839999999997</v>
      </c>
      <c r="P10" t="s">
        <v>23</v>
      </c>
    </row>
    <row r="11" spans="1:5" ht="25.5">
      <c r="A11" s="27" t="s">
        <v>50</v>
      </c>
      <c r="E11" s="28" t="s">
        <v>490</v>
      </c>
    </row>
    <row r="12" spans="1:5" ht="12.75">
      <c r="A12" s="29" t="s">
        <v>52</v>
      </c>
      <c r="E12" s="30" t="s">
        <v>596</v>
      </c>
    </row>
    <row r="13" spans="1:5" ht="25.5">
      <c r="A13" t="s">
        <v>54</v>
      </c>
      <c r="E13" s="28" t="s">
        <v>127</v>
      </c>
    </row>
    <row r="14" spans="1:16" ht="12.75">
      <c r="A14" s="18" t="s">
        <v>45</v>
      </c>
      <c r="B14" s="22" t="s">
        <v>23</v>
      </c>
      <c r="C14" s="22" t="s">
        <v>122</v>
      </c>
      <c r="D14" s="18" t="s">
        <v>56</v>
      </c>
      <c r="E14" s="23" t="s">
        <v>123</v>
      </c>
      <c r="F14" s="24" t="s">
        <v>124</v>
      </c>
      <c r="G14" s="25">
        <v>1.166</v>
      </c>
      <c r="H14" s="26">
        <v>110.58</v>
      </c>
      <c r="I14" s="26">
        <f>ROUND(ROUND(H14,2)*ROUND(G14,3),2)</f>
        <v>128.94</v>
      </c>
      <c r="O14">
        <f>(I14*21)/100</f>
        <v>27.077399999999997</v>
      </c>
      <c r="P14" t="s">
        <v>23</v>
      </c>
    </row>
    <row r="15" spans="1:5" ht="25.5">
      <c r="A15" s="27" t="s">
        <v>50</v>
      </c>
      <c r="E15" s="28" t="s">
        <v>597</v>
      </c>
    </row>
    <row r="16" spans="1:5" ht="12.75">
      <c r="A16" s="29" t="s">
        <v>52</v>
      </c>
      <c r="E16" s="30" t="s">
        <v>598</v>
      </c>
    </row>
    <row r="17" spans="1:5" ht="25.5">
      <c r="A17" t="s">
        <v>54</v>
      </c>
      <c r="E17" s="28" t="s">
        <v>127</v>
      </c>
    </row>
    <row r="18" spans="1:16" ht="12.75">
      <c r="A18" s="18" t="s">
        <v>45</v>
      </c>
      <c r="B18" s="22" t="s">
        <v>22</v>
      </c>
      <c r="C18" s="22" t="s">
        <v>122</v>
      </c>
      <c r="D18" s="18" t="s">
        <v>59</v>
      </c>
      <c r="E18" s="23" t="s">
        <v>123</v>
      </c>
      <c r="F18" s="24" t="s">
        <v>124</v>
      </c>
      <c r="G18" s="25">
        <v>318.592</v>
      </c>
      <c r="H18" s="26">
        <v>55.29</v>
      </c>
      <c r="I18" s="26">
        <f>ROUND(ROUND(H18,2)*ROUND(G18,3),2)</f>
        <v>17614.95</v>
      </c>
      <c r="O18">
        <f>(I18*21)/100</f>
        <v>3699.1395</v>
      </c>
      <c r="P18" t="s">
        <v>23</v>
      </c>
    </row>
    <row r="19" spans="1:5" ht="25.5">
      <c r="A19" s="27" t="s">
        <v>50</v>
      </c>
      <c r="E19" s="28" t="s">
        <v>547</v>
      </c>
    </row>
    <row r="20" spans="1:5" ht="12.75">
      <c r="A20" s="29" t="s">
        <v>52</v>
      </c>
      <c r="E20" s="30" t="s">
        <v>599</v>
      </c>
    </row>
    <row r="21" spans="1:5" ht="25.5">
      <c r="A21" t="s">
        <v>54</v>
      </c>
      <c r="E21" s="28" t="s">
        <v>127</v>
      </c>
    </row>
    <row r="22" spans="1:18" ht="12.75" customHeight="1">
      <c r="A22" s="5" t="s">
        <v>43</v>
      </c>
      <c r="B22" s="5"/>
      <c r="C22" s="31" t="s">
        <v>29</v>
      </c>
      <c r="D22" s="5"/>
      <c r="E22" s="20" t="s">
        <v>132</v>
      </c>
      <c r="F22" s="5"/>
      <c r="G22" s="5"/>
      <c r="H22" s="5"/>
      <c r="I22" s="32">
        <f>0+Q22</f>
        <v>98467.97</v>
      </c>
      <c r="O22">
        <f>0+R22</f>
        <v>20678.273699999994</v>
      </c>
      <c r="Q22">
        <f>0+I23+I27+I31+I35+I39+I43+I47+I51+I55+I59</f>
        <v>98467.97</v>
      </c>
      <c r="R22">
        <f>0+O23+O27+O31+O35+O39+O43+O47+O51+O55+O59</f>
        <v>20678.273699999994</v>
      </c>
    </row>
    <row r="23" spans="1:16" ht="25.5">
      <c r="A23" s="18" t="s">
        <v>45</v>
      </c>
      <c r="B23" s="22" t="s">
        <v>33</v>
      </c>
      <c r="C23" s="22" t="s">
        <v>163</v>
      </c>
      <c r="D23" s="18" t="s">
        <v>74</v>
      </c>
      <c r="E23" s="23" t="s">
        <v>164</v>
      </c>
      <c r="F23" s="24" t="s">
        <v>160</v>
      </c>
      <c r="G23" s="25">
        <v>3.383</v>
      </c>
      <c r="H23" s="26">
        <v>77.31</v>
      </c>
      <c r="I23" s="26">
        <f>ROUND(ROUND(H23,2)*ROUND(G23,3),2)</f>
        <v>261.54</v>
      </c>
      <c r="O23">
        <f>(I23*21)/100</f>
        <v>54.9234</v>
      </c>
      <c r="P23" t="s">
        <v>23</v>
      </c>
    </row>
    <row r="24" spans="1:5" ht="51">
      <c r="A24" s="27" t="s">
        <v>50</v>
      </c>
      <c r="E24" s="28" t="s">
        <v>600</v>
      </c>
    </row>
    <row r="25" spans="1:5" ht="12.75">
      <c r="A25" s="29" t="s">
        <v>52</v>
      </c>
      <c r="E25" s="30" t="s">
        <v>601</v>
      </c>
    </row>
    <row r="26" spans="1:5" ht="63.75">
      <c r="A26" t="s">
        <v>54</v>
      </c>
      <c r="E26" s="28" t="s">
        <v>148</v>
      </c>
    </row>
    <row r="27" spans="1:16" ht="12.75">
      <c r="A27" s="18" t="s">
        <v>45</v>
      </c>
      <c r="B27" s="22" t="s">
        <v>35</v>
      </c>
      <c r="C27" s="22" t="s">
        <v>167</v>
      </c>
      <c r="D27" s="18" t="s">
        <v>74</v>
      </c>
      <c r="E27" s="23" t="s">
        <v>168</v>
      </c>
      <c r="F27" s="24" t="s">
        <v>145</v>
      </c>
      <c r="G27" s="25">
        <v>38.473</v>
      </c>
      <c r="H27" s="26">
        <v>1417.12</v>
      </c>
      <c r="I27" s="26">
        <f>ROUND(ROUND(H27,2)*ROUND(G27,3),2)</f>
        <v>54520.86</v>
      </c>
      <c r="O27">
        <f>(I27*21)/100</f>
        <v>11449.3806</v>
      </c>
      <c r="P27" t="s">
        <v>23</v>
      </c>
    </row>
    <row r="28" spans="1:5" ht="165.75">
      <c r="A28" s="27" t="s">
        <v>50</v>
      </c>
      <c r="E28" s="28" t="s">
        <v>602</v>
      </c>
    </row>
    <row r="29" spans="1:5" ht="51">
      <c r="A29" s="29" t="s">
        <v>52</v>
      </c>
      <c r="E29" s="30" t="s">
        <v>603</v>
      </c>
    </row>
    <row r="30" spans="1:5" ht="63.75">
      <c r="A30" t="s">
        <v>54</v>
      </c>
      <c r="E30" s="28" t="s">
        <v>148</v>
      </c>
    </row>
    <row r="31" spans="1:16" ht="12.75">
      <c r="A31" s="18" t="s">
        <v>45</v>
      </c>
      <c r="B31" s="22" t="s">
        <v>37</v>
      </c>
      <c r="C31" s="22" t="s">
        <v>171</v>
      </c>
      <c r="D31" s="18" t="s">
        <v>74</v>
      </c>
      <c r="E31" s="23" t="s">
        <v>172</v>
      </c>
      <c r="F31" s="24" t="s">
        <v>160</v>
      </c>
      <c r="G31" s="25">
        <v>73.604</v>
      </c>
      <c r="H31" s="26">
        <v>39.58</v>
      </c>
      <c r="I31" s="26">
        <f>ROUND(ROUND(H31,2)*ROUND(G31,3),2)</f>
        <v>2913.25</v>
      </c>
      <c r="O31">
        <f>(I31*21)/100</f>
        <v>611.7825</v>
      </c>
      <c r="P31" t="s">
        <v>23</v>
      </c>
    </row>
    <row r="32" spans="1:5" ht="63.75">
      <c r="A32" s="27" t="s">
        <v>50</v>
      </c>
      <c r="E32" s="28" t="s">
        <v>604</v>
      </c>
    </row>
    <row r="33" spans="1:5" ht="38.25">
      <c r="A33" s="29" t="s">
        <v>52</v>
      </c>
      <c r="E33" s="30" t="s">
        <v>605</v>
      </c>
    </row>
    <row r="34" spans="1:5" ht="25.5">
      <c r="A34" t="s">
        <v>54</v>
      </c>
      <c r="E34" s="28" t="s">
        <v>175</v>
      </c>
    </row>
    <row r="35" spans="1:16" ht="12.75">
      <c r="A35" s="18" t="s">
        <v>45</v>
      </c>
      <c r="B35" s="22" t="s">
        <v>69</v>
      </c>
      <c r="C35" s="22" t="s">
        <v>176</v>
      </c>
      <c r="D35" s="18" t="s">
        <v>74</v>
      </c>
      <c r="E35" s="23" t="s">
        <v>177</v>
      </c>
      <c r="F35" s="24" t="s">
        <v>145</v>
      </c>
      <c r="G35" s="25">
        <v>2.907</v>
      </c>
      <c r="H35" s="26">
        <v>154.61</v>
      </c>
      <c r="I35" s="26">
        <f>ROUND(ROUND(H35,2)*ROUND(G35,3),2)</f>
        <v>449.45</v>
      </c>
      <c r="O35">
        <f>(I35*21)/100</f>
        <v>94.38449999999999</v>
      </c>
      <c r="P35" t="s">
        <v>23</v>
      </c>
    </row>
    <row r="36" spans="1:5" ht="63.75">
      <c r="A36" s="27" t="s">
        <v>50</v>
      </c>
      <c r="E36" s="28" t="s">
        <v>606</v>
      </c>
    </row>
    <row r="37" spans="1:5" ht="12.75">
      <c r="A37" s="29" t="s">
        <v>52</v>
      </c>
      <c r="E37" s="30" t="s">
        <v>607</v>
      </c>
    </row>
    <row r="38" spans="1:5" ht="38.25">
      <c r="A38" t="s">
        <v>54</v>
      </c>
      <c r="E38" s="28" t="s">
        <v>180</v>
      </c>
    </row>
    <row r="39" spans="1:16" ht="12.75">
      <c r="A39" s="18" t="s">
        <v>45</v>
      </c>
      <c r="B39" s="22" t="s">
        <v>71</v>
      </c>
      <c r="C39" s="22" t="s">
        <v>185</v>
      </c>
      <c r="D39" s="18" t="s">
        <v>74</v>
      </c>
      <c r="E39" s="23" t="s">
        <v>186</v>
      </c>
      <c r="F39" s="24" t="s">
        <v>145</v>
      </c>
      <c r="G39" s="25">
        <v>13.771</v>
      </c>
      <c r="H39" s="26">
        <v>98.94</v>
      </c>
      <c r="I39" s="26">
        <f>ROUND(ROUND(H39,2)*ROUND(G39,3),2)</f>
        <v>1362.5</v>
      </c>
      <c r="O39">
        <f>(I39*21)/100</f>
        <v>286.125</v>
      </c>
      <c r="P39" t="s">
        <v>23</v>
      </c>
    </row>
    <row r="40" spans="1:5" ht="51">
      <c r="A40" s="27" t="s">
        <v>50</v>
      </c>
      <c r="E40" s="28" t="s">
        <v>608</v>
      </c>
    </row>
    <row r="41" spans="1:5" ht="12.75">
      <c r="A41" s="29" t="s">
        <v>52</v>
      </c>
      <c r="E41" s="30" t="s">
        <v>609</v>
      </c>
    </row>
    <row r="42" spans="1:5" ht="306">
      <c r="A42" t="s">
        <v>54</v>
      </c>
      <c r="E42" s="28" t="s">
        <v>189</v>
      </c>
    </row>
    <row r="43" spans="1:16" ht="12.75">
      <c r="A43" s="18" t="s">
        <v>45</v>
      </c>
      <c r="B43" s="22" t="s">
        <v>40</v>
      </c>
      <c r="C43" s="22" t="s">
        <v>191</v>
      </c>
      <c r="D43" s="18" t="s">
        <v>74</v>
      </c>
      <c r="E43" s="23" t="s">
        <v>192</v>
      </c>
      <c r="F43" s="24" t="s">
        <v>145</v>
      </c>
      <c r="G43" s="25">
        <v>167.68</v>
      </c>
      <c r="H43" s="26">
        <v>154.61</v>
      </c>
      <c r="I43" s="26">
        <f>ROUND(ROUND(H43,2)*ROUND(G43,3),2)</f>
        <v>25925</v>
      </c>
      <c r="O43">
        <f>(I43*21)/100</f>
        <v>5444.25</v>
      </c>
      <c r="P43" t="s">
        <v>23</v>
      </c>
    </row>
    <row r="44" spans="1:5" ht="51">
      <c r="A44" s="27" t="s">
        <v>50</v>
      </c>
      <c r="E44" s="28" t="s">
        <v>610</v>
      </c>
    </row>
    <row r="45" spans="1:5" ht="12.75">
      <c r="A45" s="29" t="s">
        <v>52</v>
      </c>
      <c r="E45" s="30" t="s">
        <v>611</v>
      </c>
    </row>
    <row r="46" spans="1:5" ht="318.75">
      <c r="A46" t="s">
        <v>54</v>
      </c>
      <c r="E46" s="28" t="s">
        <v>195</v>
      </c>
    </row>
    <row r="47" spans="1:16" ht="12.75">
      <c r="A47" s="18" t="s">
        <v>45</v>
      </c>
      <c r="B47" s="22" t="s">
        <v>42</v>
      </c>
      <c r="C47" s="22" t="s">
        <v>197</v>
      </c>
      <c r="D47" s="18" t="s">
        <v>74</v>
      </c>
      <c r="E47" s="23" t="s">
        <v>198</v>
      </c>
      <c r="F47" s="24" t="s">
        <v>145</v>
      </c>
      <c r="G47" s="25">
        <v>6.771</v>
      </c>
      <c r="H47" s="26">
        <v>241.57</v>
      </c>
      <c r="I47" s="26">
        <f>ROUND(ROUND(H47,2)*ROUND(G47,3),2)</f>
        <v>1635.67</v>
      </c>
      <c r="O47">
        <f>(I47*21)/100</f>
        <v>343.4907</v>
      </c>
      <c r="P47" t="s">
        <v>23</v>
      </c>
    </row>
    <row r="48" spans="1:5" ht="38.25">
      <c r="A48" s="27" t="s">
        <v>50</v>
      </c>
      <c r="E48" s="28" t="s">
        <v>199</v>
      </c>
    </row>
    <row r="49" spans="1:5" ht="12.75">
      <c r="A49" s="29" t="s">
        <v>52</v>
      </c>
      <c r="E49" s="30" t="s">
        <v>612</v>
      </c>
    </row>
    <row r="50" spans="1:5" ht="229.5">
      <c r="A50" t="s">
        <v>54</v>
      </c>
      <c r="E50" s="28" t="s">
        <v>201</v>
      </c>
    </row>
    <row r="51" spans="1:16" ht="12.75">
      <c r="A51" s="18" t="s">
        <v>45</v>
      </c>
      <c r="B51" s="22" t="s">
        <v>81</v>
      </c>
      <c r="C51" s="22" t="s">
        <v>203</v>
      </c>
      <c r="D51" s="18" t="s">
        <v>74</v>
      </c>
      <c r="E51" s="23" t="s">
        <v>204</v>
      </c>
      <c r="F51" s="24" t="s">
        <v>135</v>
      </c>
      <c r="G51" s="25">
        <v>327.354</v>
      </c>
      <c r="H51" s="26">
        <v>16.22</v>
      </c>
      <c r="I51" s="26">
        <f>ROUND(ROUND(H51,2)*ROUND(G51,3),2)</f>
        <v>5309.68</v>
      </c>
      <c r="O51">
        <f>(I51*21)/100</f>
        <v>1115.0328</v>
      </c>
      <c r="P51" t="s">
        <v>23</v>
      </c>
    </row>
    <row r="52" spans="1:5" ht="63.75">
      <c r="A52" s="27" t="s">
        <v>50</v>
      </c>
      <c r="E52" s="28" t="s">
        <v>613</v>
      </c>
    </row>
    <row r="53" spans="1:5" ht="38.25">
      <c r="A53" s="29" t="s">
        <v>52</v>
      </c>
      <c r="E53" s="30" t="s">
        <v>614</v>
      </c>
    </row>
    <row r="54" spans="1:5" ht="25.5">
      <c r="A54" t="s">
        <v>54</v>
      </c>
      <c r="E54" s="28" t="s">
        <v>207</v>
      </c>
    </row>
    <row r="55" spans="1:16" ht="12.75">
      <c r="A55" s="18" t="s">
        <v>45</v>
      </c>
      <c r="B55" s="22" t="s">
        <v>85</v>
      </c>
      <c r="C55" s="22" t="s">
        <v>209</v>
      </c>
      <c r="D55" s="18" t="s">
        <v>74</v>
      </c>
      <c r="E55" s="23" t="s">
        <v>210</v>
      </c>
      <c r="F55" s="24" t="s">
        <v>135</v>
      </c>
      <c r="G55" s="25">
        <v>91.804</v>
      </c>
      <c r="H55" s="26">
        <v>36.24</v>
      </c>
      <c r="I55" s="26">
        <f>ROUND(ROUND(H55,2)*ROUND(G55,3),2)</f>
        <v>3326.98</v>
      </c>
      <c r="O55">
        <f>(I55*21)/100</f>
        <v>698.6658</v>
      </c>
      <c r="P55" t="s">
        <v>23</v>
      </c>
    </row>
    <row r="56" spans="1:5" ht="38.25">
      <c r="A56" s="27" t="s">
        <v>50</v>
      </c>
      <c r="E56" s="28" t="s">
        <v>211</v>
      </c>
    </row>
    <row r="57" spans="1:5" ht="12.75">
      <c r="A57" s="29" t="s">
        <v>52</v>
      </c>
      <c r="E57" s="30" t="s">
        <v>615</v>
      </c>
    </row>
    <row r="58" spans="1:5" ht="38.25">
      <c r="A58" t="s">
        <v>54</v>
      </c>
      <c r="E58" s="28" t="s">
        <v>213</v>
      </c>
    </row>
    <row r="59" spans="1:16" ht="12.75">
      <c r="A59" s="18" t="s">
        <v>45</v>
      </c>
      <c r="B59" s="22" t="s">
        <v>91</v>
      </c>
      <c r="C59" s="22" t="s">
        <v>215</v>
      </c>
      <c r="D59" s="18" t="s">
        <v>74</v>
      </c>
      <c r="E59" s="23" t="s">
        <v>216</v>
      </c>
      <c r="F59" s="24" t="s">
        <v>135</v>
      </c>
      <c r="G59" s="25">
        <v>8</v>
      </c>
      <c r="H59" s="26">
        <v>345.38</v>
      </c>
      <c r="I59" s="26">
        <f>ROUND(ROUND(H59,2)*ROUND(G59,3),2)</f>
        <v>2763.04</v>
      </c>
      <c r="O59">
        <f>(I59*21)/100</f>
        <v>580.2384</v>
      </c>
      <c r="P59" t="s">
        <v>23</v>
      </c>
    </row>
    <row r="60" spans="1:5" ht="38.25">
      <c r="A60" s="27" t="s">
        <v>50</v>
      </c>
      <c r="E60" s="28" t="s">
        <v>217</v>
      </c>
    </row>
    <row r="61" spans="1:5" ht="12.75">
      <c r="A61" s="29" t="s">
        <v>52</v>
      </c>
      <c r="E61" s="30" t="s">
        <v>616</v>
      </c>
    </row>
    <row r="62" spans="1:5" ht="38.25">
      <c r="A62" t="s">
        <v>54</v>
      </c>
      <c r="E62" s="28" t="s">
        <v>219</v>
      </c>
    </row>
    <row r="63" spans="1:18" ht="12.75" customHeight="1">
      <c r="A63" s="5" t="s">
        <v>43</v>
      </c>
      <c r="B63" s="5"/>
      <c r="C63" s="31" t="s">
        <v>23</v>
      </c>
      <c r="D63" s="5"/>
      <c r="E63" s="20" t="s">
        <v>220</v>
      </c>
      <c r="F63" s="5"/>
      <c r="G63" s="5"/>
      <c r="H63" s="5"/>
      <c r="I63" s="32">
        <f>0+Q63</f>
        <v>66234.76</v>
      </c>
      <c r="O63">
        <f>0+R63</f>
        <v>13909.2996</v>
      </c>
      <c r="Q63">
        <f>0+I64</f>
        <v>66234.76</v>
      </c>
      <c r="R63">
        <f>0+O64</f>
        <v>13909.2996</v>
      </c>
    </row>
    <row r="64" spans="1:16" ht="12.75">
      <c r="A64" s="18" t="s">
        <v>45</v>
      </c>
      <c r="B64" s="22" t="s">
        <v>97</v>
      </c>
      <c r="C64" s="22" t="s">
        <v>228</v>
      </c>
      <c r="D64" s="18" t="s">
        <v>74</v>
      </c>
      <c r="E64" s="23" t="s">
        <v>229</v>
      </c>
      <c r="F64" s="24" t="s">
        <v>145</v>
      </c>
      <c r="G64" s="25">
        <v>81.839</v>
      </c>
      <c r="H64" s="26">
        <v>809.33</v>
      </c>
      <c r="I64" s="26">
        <f>ROUND(ROUND(H64,2)*ROUND(G64,3),2)</f>
        <v>66234.76</v>
      </c>
      <c r="O64">
        <f>(I64*21)/100</f>
        <v>13909.2996</v>
      </c>
      <c r="P64" t="s">
        <v>23</v>
      </c>
    </row>
    <row r="65" spans="1:5" ht="38.25">
      <c r="A65" s="27" t="s">
        <v>50</v>
      </c>
      <c r="E65" s="28" t="s">
        <v>456</v>
      </c>
    </row>
    <row r="66" spans="1:5" ht="12.75">
      <c r="A66" s="29" t="s">
        <v>52</v>
      </c>
      <c r="E66" s="30" t="s">
        <v>617</v>
      </c>
    </row>
    <row r="67" spans="1:5" ht="38.25">
      <c r="A67" t="s">
        <v>54</v>
      </c>
      <c r="E67" s="28" t="s">
        <v>231</v>
      </c>
    </row>
    <row r="68" spans="1:18" ht="12.75" customHeight="1">
      <c r="A68" s="5" t="s">
        <v>43</v>
      </c>
      <c r="B68" s="5"/>
      <c r="C68" s="31" t="s">
        <v>33</v>
      </c>
      <c r="D68" s="5"/>
      <c r="E68" s="20" t="s">
        <v>232</v>
      </c>
      <c r="F68" s="5"/>
      <c r="G68" s="5"/>
      <c r="H68" s="5"/>
      <c r="I68" s="32">
        <f>0+Q68</f>
        <v>11805.59</v>
      </c>
      <c r="O68">
        <f>0+R68</f>
        <v>2479.1739000000002</v>
      </c>
      <c r="Q68">
        <f>0+I69+I73</f>
        <v>11805.59</v>
      </c>
      <c r="R68">
        <f>0+O69+O73</f>
        <v>2479.1739000000002</v>
      </c>
    </row>
    <row r="69" spans="1:16" ht="12.75">
      <c r="A69" s="18" t="s">
        <v>45</v>
      </c>
      <c r="B69" s="22" t="s">
        <v>102</v>
      </c>
      <c r="C69" s="22" t="s">
        <v>240</v>
      </c>
      <c r="D69" s="18" t="s">
        <v>74</v>
      </c>
      <c r="E69" s="23" t="s">
        <v>241</v>
      </c>
      <c r="F69" s="24" t="s">
        <v>145</v>
      </c>
      <c r="G69" s="25">
        <v>4.835</v>
      </c>
      <c r="H69" s="26">
        <v>2328.09</v>
      </c>
      <c r="I69" s="26">
        <f>ROUND(ROUND(H69,2)*ROUND(G69,3),2)</f>
        <v>11256.32</v>
      </c>
      <c r="O69">
        <f>(I69*21)/100</f>
        <v>2363.8272</v>
      </c>
      <c r="P69" t="s">
        <v>23</v>
      </c>
    </row>
    <row r="70" spans="1:5" ht="89.25">
      <c r="A70" s="27" t="s">
        <v>50</v>
      </c>
      <c r="E70" s="28" t="s">
        <v>618</v>
      </c>
    </row>
    <row r="71" spans="1:5" ht="38.25">
      <c r="A71" s="29" t="s">
        <v>52</v>
      </c>
      <c r="E71" s="30" t="s">
        <v>619</v>
      </c>
    </row>
    <row r="72" spans="1:5" ht="369.75">
      <c r="A72" t="s">
        <v>54</v>
      </c>
      <c r="E72" s="28" t="s">
        <v>238</v>
      </c>
    </row>
    <row r="73" spans="1:16" ht="12.75">
      <c r="A73" s="18" t="s">
        <v>45</v>
      </c>
      <c r="B73" s="22" t="s">
        <v>190</v>
      </c>
      <c r="C73" s="22" t="s">
        <v>255</v>
      </c>
      <c r="D73" s="18" t="s">
        <v>74</v>
      </c>
      <c r="E73" s="23" t="s">
        <v>256</v>
      </c>
      <c r="F73" s="24" t="s">
        <v>135</v>
      </c>
      <c r="G73" s="25">
        <v>1.193</v>
      </c>
      <c r="H73" s="26">
        <v>460.41</v>
      </c>
      <c r="I73" s="26">
        <f>ROUND(ROUND(H73,2)*ROUND(G73,3),2)</f>
        <v>549.27</v>
      </c>
      <c r="O73">
        <f>(I73*21)/100</f>
        <v>115.3467</v>
      </c>
      <c r="P73" t="s">
        <v>23</v>
      </c>
    </row>
    <row r="74" spans="1:5" ht="25.5">
      <c r="A74" s="27" t="s">
        <v>50</v>
      </c>
      <c r="E74" s="28" t="s">
        <v>257</v>
      </c>
    </row>
    <row r="75" spans="1:5" ht="12.75">
      <c r="A75" s="29" t="s">
        <v>52</v>
      </c>
      <c r="E75" s="30" t="s">
        <v>620</v>
      </c>
    </row>
    <row r="76" spans="1:5" ht="102">
      <c r="A76" t="s">
        <v>54</v>
      </c>
      <c r="E76" s="28" t="s">
        <v>259</v>
      </c>
    </row>
    <row r="77" spans="1:18" ht="12.75" customHeight="1">
      <c r="A77" s="5" t="s">
        <v>43</v>
      </c>
      <c r="B77" s="5"/>
      <c r="C77" s="31" t="s">
        <v>35</v>
      </c>
      <c r="D77" s="5"/>
      <c r="E77" s="20" t="s">
        <v>260</v>
      </c>
      <c r="F77" s="5"/>
      <c r="G77" s="5"/>
      <c r="H77" s="5"/>
      <c r="I77" s="32">
        <f>0+Q77</f>
        <v>263887.94</v>
      </c>
      <c r="O77">
        <f>0+R77</f>
        <v>55416.4674</v>
      </c>
      <c r="Q77">
        <f>0+I78+I82+I86+I90+I94+I98+I102+I106+I110+I114+I118</f>
        <v>263887.94</v>
      </c>
      <c r="R77">
        <f>0+O78+O82+O86+O90+O94+O98+O102+O106+O110+O114+O118</f>
        <v>55416.4674</v>
      </c>
    </row>
    <row r="78" spans="1:16" ht="12.75">
      <c r="A78" s="18" t="s">
        <v>45</v>
      </c>
      <c r="B78" s="22" t="s">
        <v>196</v>
      </c>
      <c r="C78" s="22" t="s">
        <v>262</v>
      </c>
      <c r="D78" s="18" t="s">
        <v>74</v>
      </c>
      <c r="E78" s="23" t="s">
        <v>263</v>
      </c>
      <c r="F78" s="24" t="s">
        <v>145</v>
      </c>
      <c r="G78" s="25">
        <v>22.969</v>
      </c>
      <c r="H78" s="26">
        <v>1377.74</v>
      </c>
      <c r="I78" s="26">
        <f>ROUND(ROUND(H78,2)*ROUND(G78,3),2)</f>
        <v>31645.31</v>
      </c>
      <c r="O78">
        <f>(I78*21)/100</f>
        <v>6645.5151000000005</v>
      </c>
      <c r="P78" t="s">
        <v>23</v>
      </c>
    </row>
    <row r="79" spans="1:5" ht="38.25">
      <c r="A79" s="27" t="s">
        <v>50</v>
      </c>
      <c r="E79" s="28" t="s">
        <v>264</v>
      </c>
    </row>
    <row r="80" spans="1:5" ht="12.75">
      <c r="A80" s="29" t="s">
        <v>52</v>
      </c>
      <c r="E80" s="30" t="s">
        <v>621</v>
      </c>
    </row>
    <row r="81" spans="1:5" ht="51">
      <c r="A81" t="s">
        <v>54</v>
      </c>
      <c r="E81" s="28" t="s">
        <v>266</v>
      </c>
    </row>
    <row r="82" spans="1:16" ht="12.75">
      <c r="A82" s="18" t="s">
        <v>45</v>
      </c>
      <c r="B82" s="22" t="s">
        <v>202</v>
      </c>
      <c r="C82" s="22" t="s">
        <v>268</v>
      </c>
      <c r="D82" s="18" t="s">
        <v>74</v>
      </c>
      <c r="E82" s="23" t="s">
        <v>269</v>
      </c>
      <c r="F82" s="24" t="s">
        <v>145</v>
      </c>
      <c r="G82" s="25">
        <v>24.999</v>
      </c>
      <c r="H82" s="26">
        <v>891.13</v>
      </c>
      <c r="I82" s="26">
        <f>ROUND(ROUND(H82,2)*ROUND(G82,3),2)</f>
        <v>22277.36</v>
      </c>
      <c r="O82">
        <f>(I82*21)/100</f>
        <v>4678.2456</v>
      </c>
      <c r="P82" t="s">
        <v>23</v>
      </c>
    </row>
    <row r="83" spans="1:5" ht="25.5">
      <c r="A83" s="27" t="s">
        <v>50</v>
      </c>
      <c r="E83" s="28" t="s">
        <v>571</v>
      </c>
    </row>
    <row r="84" spans="1:5" ht="12.75">
      <c r="A84" s="29" t="s">
        <v>52</v>
      </c>
      <c r="E84" s="30" t="s">
        <v>622</v>
      </c>
    </row>
    <row r="85" spans="1:5" ht="51">
      <c r="A85" t="s">
        <v>54</v>
      </c>
      <c r="E85" s="28" t="s">
        <v>266</v>
      </c>
    </row>
    <row r="86" spans="1:16" ht="12.75">
      <c r="A86" s="18" t="s">
        <v>45</v>
      </c>
      <c r="B86" s="22" t="s">
        <v>208</v>
      </c>
      <c r="C86" s="22" t="s">
        <v>273</v>
      </c>
      <c r="D86" s="18" t="s">
        <v>74</v>
      </c>
      <c r="E86" s="23" t="s">
        <v>274</v>
      </c>
      <c r="F86" s="24" t="s">
        <v>135</v>
      </c>
      <c r="G86" s="25">
        <v>0.419</v>
      </c>
      <c r="H86" s="26">
        <v>151.03</v>
      </c>
      <c r="I86" s="26">
        <f>ROUND(ROUND(H86,2)*ROUND(G86,3),2)</f>
        <v>63.28</v>
      </c>
      <c r="O86">
        <f>(I86*21)/100</f>
        <v>13.288800000000002</v>
      </c>
      <c r="P86" t="s">
        <v>23</v>
      </c>
    </row>
    <row r="87" spans="1:5" ht="25.5">
      <c r="A87" s="27" t="s">
        <v>50</v>
      </c>
      <c r="E87" s="28" t="s">
        <v>275</v>
      </c>
    </row>
    <row r="88" spans="1:5" ht="12.75">
      <c r="A88" s="29" t="s">
        <v>52</v>
      </c>
      <c r="E88" s="30" t="s">
        <v>623</v>
      </c>
    </row>
    <row r="89" spans="1:5" ht="51">
      <c r="A89" t="s">
        <v>54</v>
      </c>
      <c r="E89" s="28" t="s">
        <v>266</v>
      </c>
    </row>
    <row r="90" spans="1:16" ht="12.75">
      <c r="A90" s="18" t="s">
        <v>45</v>
      </c>
      <c r="B90" s="22" t="s">
        <v>214</v>
      </c>
      <c r="C90" s="22" t="s">
        <v>288</v>
      </c>
      <c r="D90" s="18" t="s">
        <v>74</v>
      </c>
      <c r="E90" s="23" t="s">
        <v>289</v>
      </c>
      <c r="F90" s="24" t="s">
        <v>135</v>
      </c>
      <c r="G90" s="25">
        <v>155.627</v>
      </c>
      <c r="H90" s="26">
        <v>26.25</v>
      </c>
      <c r="I90" s="26">
        <f>ROUND(ROUND(H90,2)*ROUND(G90,3),2)</f>
        <v>4085.21</v>
      </c>
      <c r="O90">
        <f>(I90*21)/100</f>
        <v>857.8941</v>
      </c>
      <c r="P90" t="s">
        <v>23</v>
      </c>
    </row>
    <row r="91" spans="1:5" ht="38.25">
      <c r="A91" s="27" t="s">
        <v>50</v>
      </c>
      <c r="E91" s="28" t="s">
        <v>290</v>
      </c>
    </row>
    <row r="92" spans="1:5" ht="12.75">
      <c r="A92" s="29" t="s">
        <v>52</v>
      </c>
      <c r="E92" s="30" t="s">
        <v>624</v>
      </c>
    </row>
    <row r="93" spans="1:5" ht="51">
      <c r="A93" t="s">
        <v>54</v>
      </c>
      <c r="E93" s="28" t="s">
        <v>292</v>
      </c>
    </row>
    <row r="94" spans="1:16" ht="12.75">
      <c r="A94" s="18" t="s">
        <v>45</v>
      </c>
      <c r="B94" s="22" t="s">
        <v>221</v>
      </c>
      <c r="C94" s="22" t="s">
        <v>294</v>
      </c>
      <c r="D94" s="18" t="s">
        <v>74</v>
      </c>
      <c r="E94" s="23" t="s">
        <v>295</v>
      </c>
      <c r="F94" s="24" t="s">
        <v>135</v>
      </c>
      <c r="G94" s="25">
        <v>452.06</v>
      </c>
      <c r="H94" s="26">
        <v>16.98</v>
      </c>
      <c r="I94" s="26">
        <f>ROUND(ROUND(H94,2)*ROUND(G94,3),2)</f>
        <v>7675.98</v>
      </c>
      <c r="O94">
        <f>(I94*21)/100</f>
        <v>1611.9558</v>
      </c>
      <c r="P94" t="s">
        <v>23</v>
      </c>
    </row>
    <row r="95" spans="1:5" ht="127.5">
      <c r="A95" s="27" t="s">
        <v>50</v>
      </c>
      <c r="E95" s="28" t="s">
        <v>625</v>
      </c>
    </row>
    <row r="96" spans="1:5" ht="51">
      <c r="A96" s="29" t="s">
        <v>52</v>
      </c>
      <c r="E96" s="30" t="s">
        <v>626</v>
      </c>
    </row>
    <row r="97" spans="1:5" ht="51">
      <c r="A97" t="s">
        <v>54</v>
      </c>
      <c r="E97" s="28" t="s">
        <v>292</v>
      </c>
    </row>
    <row r="98" spans="1:16" ht="12.75">
      <c r="A98" s="18" t="s">
        <v>45</v>
      </c>
      <c r="B98" s="22" t="s">
        <v>227</v>
      </c>
      <c r="C98" s="22" t="s">
        <v>299</v>
      </c>
      <c r="D98" s="18" t="s">
        <v>74</v>
      </c>
      <c r="E98" s="23" t="s">
        <v>465</v>
      </c>
      <c r="F98" s="24" t="s">
        <v>135</v>
      </c>
      <c r="G98" s="25">
        <v>162.019</v>
      </c>
      <c r="H98" s="26">
        <v>71.74</v>
      </c>
      <c r="I98" s="26">
        <f>ROUND(ROUND(H98,2)*ROUND(G98,3),2)</f>
        <v>11623.24</v>
      </c>
      <c r="O98">
        <f>(I98*21)/100</f>
        <v>2440.8804</v>
      </c>
      <c r="P98" t="s">
        <v>23</v>
      </c>
    </row>
    <row r="99" spans="1:5" ht="38.25">
      <c r="A99" s="27" t="s">
        <v>50</v>
      </c>
      <c r="E99" s="28" t="s">
        <v>301</v>
      </c>
    </row>
    <row r="100" spans="1:5" ht="12.75">
      <c r="A100" s="29" t="s">
        <v>52</v>
      </c>
      <c r="E100" s="30" t="s">
        <v>627</v>
      </c>
    </row>
    <row r="101" spans="1:5" ht="51">
      <c r="A101" t="s">
        <v>54</v>
      </c>
      <c r="E101" s="28" t="s">
        <v>303</v>
      </c>
    </row>
    <row r="102" spans="1:16" ht="12.75">
      <c r="A102" s="18" t="s">
        <v>45</v>
      </c>
      <c r="B102" s="22" t="s">
        <v>233</v>
      </c>
      <c r="C102" s="22" t="s">
        <v>467</v>
      </c>
      <c r="D102" s="18" t="s">
        <v>74</v>
      </c>
      <c r="E102" s="23" t="s">
        <v>468</v>
      </c>
      <c r="F102" s="24" t="s">
        <v>135</v>
      </c>
      <c r="G102" s="25">
        <v>17.227</v>
      </c>
      <c r="H102" s="26">
        <v>133.87</v>
      </c>
      <c r="I102" s="26">
        <f>ROUND(ROUND(H102,2)*ROUND(G102,3),2)</f>
        <v>2306.18</v>
      </c>
      <c r="O102">
        <f>(I102*21)/100</f>
        <v>484.2978</v>
      </c>
      <c r="P102" t="s">
        <v>23</v>
      </c>
    </row>
    <row r="103" spans="1:5" ht="25.5">
      <c r="A103" s="27" t="s">
        <v>50</v>
      </c>
      <c r="E103" s="28" t="s">
        <v>469</v>
      </c>
    </row>
    <row r="104" spans="1:5" ht="12.75">
      <c r="A104" s="29" t="s">
        <v>52</v>
      </c>
      <c r="E104" s="30" t="s">
        <v>628</v>
      </c>
    </row>
    <row r="105" spans="1:5" ht="51">
      <c r="A105" t="s">
        <v>54</v>
      </c>
      <c r="E105" s="28" t="s">
        <v>309</v>
      </c>
    </row>
    <row r="106" spans="1:16" ht="12.75">
      <c r="A106" s="18" t="s">
        <v>45</v>
      </c>
      <c r="B106" s="22" t="s">
        <v>239</v>
      </c>
      <c r="C106" s="22" t="s">
        <v>311</v>
      </c>
      <c r="D106" s="18" t="s">
        <v>74</v>
      </c>
      <c r="E106" s="23" t="s">
        <v>312</v>
      </c>
      <c r="F106" s="24" t="s">
        <v>135</v>
      </c>
      <c r="G106" s="25">
        <v>305.505</v>
      </c>
      <c r="H106" s="26">
        <v>249.2</v>
      </c>
      <c r="I106" s="26">
        <f>ROUND(ROUND(H106,2)*ROUND(G106,3),2)</f>
        <v>76131.85</v>
      </c>
      <c r="O106">
        <f>(I106*21)/100</f>
        <v>15987.6885</v>
      </c>
      <c r="P106" t="s">
        <v>23</v>
      </c>
    </row>
    <row r="107" spans="1:5" ht="63.75">
      <c r="A107" s="27" t="s">
        <v>50</v>
      </c>
      <c r="E107" s="28" t="s">
        <v>629</v>
      </c>
    </row>
    <row r="108" spans="1:5" ht="38.25">
      <c r="A108" s="29" t="s">
        <v>52</v>
      </c>
      <c r="E108" s="30" t="s">
        <v>630</v>
      </c>
    </row>
    <row r="109" spans="1:5" ht="140.25">
      <c r="A109" t="s">
        <v>54</v>
      </c>
      <c r="E109" s="28" t="s">
        <v>314</v>
      </c>
    </row>
    <row r="110" spans="1:16" ht="12.75">
      <c r="A110" s="18" t="s">
        <v>45</v>
      </c>
      <c r="B110" s="22" t="s">
        <v>244</v>
      </c>
      <c r="C110" s="22" t="s">
        <v>316</v>
      </c>
      <c r="D110" s="18" t="s">
        <v>74</v>
      </c>
      <c r="E110" s="23" t="s">
        <v>317</v>
      </c>
      <c r="F110" s="24" t="s">
        <v>135</v>
      </c>
      <c r="G110" s="25">
        <v>302.182</v>
      </c>
      <c r="H110" s="26">
        <v>347.72</v>
      </c>
      <c r="I110" s="26">
        <f>ROUND(ROUND(H110,2)*ROUND(G110,3),2)</f>
        <v>105074.73</v>
      </c>
      <c r="O110">
        <f>(I110*21)/100</f>
        <v>22065.6933</v>
      </c>
      <c r="P110" t="s">
        <v>23</v>
      </c>
    </row>
    <row r="111" spans="1:5" ht="63.75">
      <c r="A111" s="27" t="s">
        <v>50</v>
      </c>
      <c r="E111" s="28" t="s">
        <v>631</v>
      </c>
    </row>
    <row r="112" spans="1:5" ht="38.25">
      <c r="A112" s="29" t="s">
        <v>52</v>
      </c>
      <c r="E112" s="30" t="s">
        <v>632</v>
      </c>
    </row>
    <row r="113" spans="1:5" ht="140.25">
      <c r="A113" t="s">
        <v>54</v>
      </c>
      <c r="E113" s="28" t="s">
        <v>314</v>
      </c>
    </row>
    <row r="114" spans="1:16" ht="12.75">
      <c r="A114" s="18" t="s">
        <v>45</v>
      </c>
      <c r="B114" s="22" t="s">
        <v>249</v>
      </c>
      <c r="C114" s="22" t="s">
        <v>320</v>
      </c>
      <c r="D114" s="18" t="s">
        <v>74</v>
      </c>
      <c r="E114" s="23" t="s">
        <v>321</v>
      </c>
      <c r="F114" s="24" t="s">
        <v>135</v>
      </c>
      <c r="G114" s="25">
        <v>0.419</v>
      </c>
      <c r="H114" s="26">
        <v>583.88</v>
      </c>
      <c r="I114" s="26">
        <f>ROUND(ROUND(H114,2)*ROUND(G114,3),2)</f>
        <v>244.65</v>
      </c>
      <c r="O114">
        <f>(I114*21)/100</f>
        <v>51.37650000000001</v>
      </c>
      <c r="P114" t="s">
        <v>23</v>
      </c>
    </row>
    <row r="115" spans="1:5" ht="51">
      <c r="A115" s="27" t="s">
        <v>50</v>
      </c>
      <c r="E115" s="28" t="s">
        <v>633</v>
      </c>
    </row>
    <row r="116" spans="1:5" ht="12.75">
      <c r="A116" s="29" t="s">
        <v>52</v>
      </c>
      <c r="E116" s="30" t="s">
        <v>623</v>
      </c>
    </row>
    <row r="117" spans="1:5" ht="165.75">
      <c r="A117" t="s">
        <v>54</v>
      </c>
      <c r="E117" s="28" t="s">
        <v>323</v>
      </c>
    </row>
    <row r="118" spans="1:16" ht="12.75">
      <c r="A118" s="18" t="s">
        <v>45</v>
      </c>
      <c r="B118" s="22" t="s">
        <v>254</v>
      </c>
      <c r="C118" s="22" t="s">
        <v>329</v>
      </c>
      <c r="D118" s="18" t="s">
        <v>74</v>
      </c>
      <c r="E118" s="23" t="s">
        <v>330</v>
      </c>
      <c r="F118" s="24" t="s">
        <v>160</v>
      </c>
      <c r="G118" s="25">
        <v>73.604</v>
      </c>
      <c r="H118" s="26">
        <v>37.5</v>
      </c>
      <c r="I118" s="26">
        <f>ROUND(ROUND(H118,2)*ROUND(G118,3),2)</f>
        <v>2760.15</v>
      </c>
      <c r="O118">
        <f>(I118*21)/100</f>
        <v>579.6315</v>
      </c>
      <c r="P118" t="s">
        <v>23</v>
      </c>
    </row>
    <row r="119" spans="1:5" ht="63.75">
      <c r="A119" s="27" t="s">
        <v>50</v>
      </c>
      <c r="E119" s="28" t="s">
        <v>634</v>
      </c>
    </row>
    <row r="120" spans="1:5" ht="38.25">
      <c r="A120" s="29" t="s">
        <v>52</v>
      </c>
      <c r="E120" s="30" t="s">
        <v>605</v>
      </c>
    </row>
    <row r="121" spans="1:5" ht="38.25">
      <c r="A121" t="s">
        <v>54</v>
      </c>
      <c r="E121" s="28" t="s">
        <v>332</v>
      </c>
    </row>
    <row r="122" spans="1:18" ht="12.75" customHeight="1">
      <c r="A122" s="5" t="s">
        <v>43</v>
      </c>
      <c r="B122" s="5"/>
      <c r="C122" s="31" t="s">
        <v>71</v>
      </c>
      <c r="D122" s="5"/>
      <c r="E122" s="20" t="s">
        <v>333</v>
      </c>
      <c r="F122" s="5"/>
      <c r="G122" s="5"/>
      <c r="H122" s="5"/>
      <c r="I122" s="32">
        <f>0+Q122</f>
        <v>1862.52</v>
      </c>
      <c r="O122">
        <f>0+R122</f>
        <v>391.12919999999997</v>
      </c>
      <c r="Q122">
        <f>0+I123</f>
        <v>1862.52</v>
      </c>
      <c r="R122">
        <f>0+O123</f>
        <v>391.12919999999997</v>
      </c>
    </row>
    <row r="123" spans="1:16" ht="12.75">
      <c r="A123" s="18" t="s">
        <v>45</v>
      </c>
      <c r="B123" s="22" t="s">
        <v>261</v>
      </c>
      <c r="C123" s="22" t="s">
        <v>476</v>
      </c>
      <c r="D123" s="18" t="s">
        <v>74</v>
      </c>
      <c r="E123" s="23" t="s">
        <v>477</v>
      </c>
      <c r="F123" s="24" t="s">
        <v>49</v>
      </c>
      <c r="G123" s="25">
        <v>1</v>
      </c>
      <c r="H123" s="26">
        <v>1862.52</v>
      </c>
      <c r="I123" s="26">
        <f>ROUND(ROUND(H123,2)*ROUND(G123,3),2)</f>
        <v>1862.52</v>
      </c>
      <c r="O123">
        <f>(I123*21)/100</f>
        <v>391.12919999999997</v>
      </c>
      <c r="P123" t="s">
        <v>23</v>
      </c>
    </row>
    <row r="124" spans="1:5" ht="25.5">
      <c r="A124" s="27" t="s">
        <v>50</v>
      </c>
      <c r="E124" s="28" t="s">
        <v>635</v>
      </c>
    </row>
    <row r="125" spans="1:5" ht="12.75">
      <c r="A125" s="29" t="s">
        <v>52</v>
      </c>
      <c r="E125" s="30" t="s">
        <v>53</v>
      </c>
    </row>
    <row r="126" spans="1:5" ht="38.25">
      <c r="A126" t="s">
        <v>54</v>
      </c>
      <c r="E126" s="28" t="s">
        <v>369</v>
      </c>
    </row>
    <row r="127" spans="1:18" ht="12.75" customHeight="1">
      <c r="A127" s="5" t="s">
        <v>43</v>
      </c>
      <c r="B127" s="5"/>
      <c r="C127" s="31" t="s">
        <v>40</v>
      </c>
      <c r="D127" s="5"/>
      <c r="E127" s="20" t="s">
        <v>90</v>
      </c>
      <c r="F127" s="5"/>
      <c r="G127" s="5"/>
      <c r="H127" s="5"/>
      <c r="I127" s="32">
        <f>0+Q127</f>
        <v>39654.84</v>
      </c>
      <c r="O127">
        <f>0+R127</f>
        <v>8327.5164</v>
      </c>
      <c r="Q127">
        <f>0+I128+I132+I136+I140+I144+I148+I152+I156</f>
        <v>39654.84</v>
      </c>
      <c r="R127">
        <f>0+O128+O132+O136+O140+O144+O148+O152+O156</f>
        <v>8327.5164</v>
      </c>
    </row>
    <row r="128" spans="1:16" ht="25.5">
      <c r="A128" s="18" t="s">
        <v>45</v>
      </c>
      <c r="B128" s="22" t="s">
        <v>267</v>
      </c>
      <c r="C128" s="22" t="s">
        <v>377</v>
      </c>
      <c r="D128" s="18" t="s">
        <v>74</v>
      </c>
      <c r="E128" s="23" t="s">
        <v>378</v>
      </c>
      <c r="F128" s="24" t="s">
        <v>49</v>
      </c>
      <c r="G128" s="25">
        <v>1</v>
      </c>
      <c r="H128" s="26">
        <v>3723.78</v>
      </c>
      <c r="I128" s="26">
        <f>ROUND(ROUND(H128,2)*ROUND(G128,3),2)</f>
        <v>3723.78</v>
      </c>
      <c r="O128">
        <f>(I128*21)/100</f>
        <v>781.9938000000001</v>
      </c>
      <c r="P128" t="s">
        <v>23</v>
      </c>
    </row>
    <row r="129" spans="1:5" ht="51">
      <c r="A129" s="27" t="s">
        <v>50</v>
      </c>
      <c r="E129" s="28" t="s">
        <v>636</v>
      </c>
    </row>
    <row r="130" spans="1:5" ht="12.75">
      <c r="A130" s="29" t="s">
        <v>52</v>
      </c>
      <c r="E130" s="30" t="s">
        <v>53</v>
      </c>
    </row>
    <row r="131" spans="1:5" ht="25.5">
      <c r="A131" t="s">
        <v>54</v>
      </c>
      <c r="E131" s="28" t="s">
        <v>381</v>
      </c>
    </row>
    <row r="132" spans="1:16" ht="25.5">
      <c r="A132" s="18" t="s">
        <v>45</v>
      </c>
      <c r="B132" s="22" t="s">
        <v>272</v>
      </c>
      <c r="C132" s="22" t="s">
        <v>383</v>
      </c>
      <c r="D132" s="18" t="s">
        <v>74</v>
      </c>
      <c r="E132" s="23" t="s">
        <v>384</v>
      </c>
      <c r="F132" s="24" t="s">
        <v>49</v>
      </c>
      <c r="G132" s="25">
        <v>1</v>
      </c>
      <c r="H132" s="26">
        <v>407.42</v>
      </c>
      <c r="I132" s="26">
        <f>ROUND(ROUND(H132,2)*ROUND(G132,3),2)</f>
        <v>407.42</v>
      </c>
      <c r="O132">
        <f>(I132*21)/100</f>
        <v>85.5582</v>
      </c>
      <c r="P132" t="s">
        <v>23</v>
      </c>
    </row>
    <row r="133" spans="1:5" ht="51">
      <c r="A133" s="27" t="s">
        <v>50</v>
      </c>
      <c r="E133" s="28" t="s">
        <v>637</v>
      </c>
    </row>
    <row r="134" spans="1:5" ht="12.75">
      <c r="A134" s="29" t="s">
        <v>52</v>
      </c>
      <c r="E134" s="30" t="s">
        <v>53</v>
      </c>
    </row>
    <row r="135" spans="1:5" ht="25.5">
      <c r="A135" t="s">
        <v>54</v>
      </c>
      <c r="E135" s="28" t="s">
        <v>101</v>
      </c>
    </row>
    <row r="136" spans="1:16" ht="25.5">
      <c r="A136" s="18" t="s">
        <v>45</v>
      </c>
      <c r="B136" s="22" t="s">
        <v>277</v>
      </c>
      <c r="C136" s="22" t="s">
        <v>388</v>
      </c>
      <c r="D136" s="18" t="s">
        <v>74</v>
      </c>
      <c r="E136" s="23" t="s">
        <v>389</v>
      </c>
      <c r="F136" s="24" t="s">
        <v>135</v>
      </c>
      <c r="G136" s="25">
        <v>15.26</v>
      </c>
      <c r="H136" s="26">
        <v>144.71</v>
      </c>
      <c r="I136" s="26">
        <f>ROUND(ROUND(H136,2)*ROUND(G136,3),2)</f>
        <v>2208.27</v>
      </c>
      <c r="O136">
        <f>(I136*21)/100</f>
        <v>463.7367</v>
      </c>
      <c r="P136" t="s">
        <v>23</v>
      </c>
    </row>
    <row r="137" spans="1:5" ht="38.25">
      <c r="A137" s="27" t="s">
        <v>50</v>
      </c>
      <c r="E137" s="28" t="s">
        <v>535</v>
      </c>
    </row>
    <row r="138" spans="1:5" ht="12.75">
      <c r="A138" s="29" t="s">
        <v>52</v>
      </c>
      <c r="E138" s="30" t="s">
        <v>638</v>
      </c>
    </row>
    <row r="139" spans="1:5" ht="38.25">
      <c r="A139" t="s">
        <v>54</v>
      </c>
      <c r="E139" s="28" t="s">
        <v>392</v>
      </c>
    </row>
    <row r="140" spans="1:16" ht="25.5">
      <c r="A140" s="18" t="s">
        <v>45</v>
      </c>
      <c r="B140" s="22" t="s">
        <v>282</v>
      </c>
      <c r="C140" s="22" t="s">
        <v>394</v>
      </c>
      <c r="D140" s="18" t="s">
        <v>74</v>
      </c>
      <c r="E140" s="23" t="s">
        <v>395</v>
      </c>
      <c r="F140" s="24" t="s">
        <v>135</v>
      </c>
      <c r="G140" s="25">
        <v>15.26</v>
      </c>
      <c r="H140" s="26">
        <v>355.03</v>
      </c>
      <c r="I140" s="26">
        <f>ROUND(ROUND(H140,2)*ROUND(G140,3),2)</f>
        <v>5417.76</v>
      </c>
      <c r="O140">
        <f>(I140*21)/100</f>
        <v>1137.7296000000001</v>
      </c>
      <c r="P140" t="s">
        <v>23</v>
      </c>
    </row>
    <row r="141" spans="1:5" ht="38.25">
      <c r="A141" s="27" t="s">
        <v>50</v>
      </c>
      <c r="E141" s="28" t="s">
        <v>537</v>
      </c>
    </row>
    <row r="142" spans="1:5" ht="12.75">
      <c r="A142" s="29" t="s">
        <v>52</v>
      </c>
      <c r="E142" s="30" t="s">
        <v>638</v>
      </c>
    </row>
    <row r="143" spans="1:5" ht="38.25">
      <c r="A143" t="s">
        <v>54</v>
      </c>
      <c r="E143" s="28" t="s">
        <v>392</v>
      </c>
    </row>
    <row r="144" spans="1:16" ht="12.75">
      <c r="A144" s="18" t="s">
        <v>45</v>
      </c>
      <c r="B144" s="22" t="s">
        <v>287</v>
      </c>
      <c r="C144" s="22" t="s">
        <v>398</v>
      </c>
      <c r="D144" s="18" t="s">
        <v>74</v>
      </c>
      <c r="E144" s="23" t="s">
        <v>399</v>
      </c>
      <c r="F144" s="24" t="s">
        <v>160</v>
      </c>
      <c r="G144" s="25">
        <v>48.347</v>
      </c>
      <c r="H144" s="26">
        <v>384.22</v>
      </c>
      <c r="I144" s="26">
        <f>ROUND(ROUND(H144,2)*ROUND(G144,3),2)</f>
        <v>18575.88</v>
      </c>
      <c r="O144">
        <f>(I144*21)/100</f>
        <v>3900.9348000000005</v>
      </c>
      <c r="P144" t="s">
        <v>23</v>
      </c>
    </row>
    <row r="145" spans="1:5" ht="63.75">
      <c r="A145" s="27" t="s">
        <v>50</v>
      </c>
      <c r="E145" s="28" t="s">
        <v>639</v>
      </c>
    </row>
    <row r="146" spans="1:5" ht="38.25">
      <c r="A146" s="29" t="s">
        <v>52</v>
      </c>
      <c r="E146" s="30" t="s">
        <v>640</v>
      </c>
    </row>
    <row r="147" spans="1:5" ht="51">
      <c r="A147" t="s">
        <v>54</v>
      </c>
      <c r="E147" s="28" t="s">
        <v>402</v>
      </c>
    </row>
    <row r="148" spans="1:16" ht="12.75">
      <c r="A148" s="18" t="s">
        <v>45</v>
      </c>
      <c r="B148" s="22" t="s">
        <v>293</v>
      </c>
      <c r="C148" s="22" t="s">
        <v>409</v>
      </c>
      <c r="D148" s="18" t="s">
        <v>74</v>
      </c>
      <c r="E148" s="23" t="s">
        <v>410</v>
      </c>
      <c r="F148" s="24" t="s">
        <v>160</v>
      </c>
      <c r="G148" s="25">
        <v>6.68</v>
      </c>
      <c r="H148" s="26">
        <v>53.13</v>
      </c>
      <c r="I148" s="26">
        <f>ROUND(ROUND(H148,2)*ROUND(G148,3),2)</f>
        <v>354.91</v>
      </c>
      <c r="O148">
        <f>(I148*21)/100</f>
        <v>74.53110000000001</v>
      </c>
      <c r="P148" t="s">
        <v>23</v>
      </c>
    </row>
    <row r="149" spans="1:5" ht="38.25">
      <c r="A149" s="27" t="s">
        <v>50</v>
      </c>
      <c r="E149" s="28" t="s">
        <v>411</v>
      </c>
    </row>
    <row r="150" spans="1:5" ht="12.75">
      <c r="A150" s="29" t="s">
        <v>52</v>
      </c>
      <c r="E150" s="30" t="s">
        <v>641</v>
      </c>
    </row>
    <row r="151" spans="1:5" ht="25.5">
      <c r="A151" t="s">
        <v>54</v>
      </c>
      <c r="E151" s="28" t="s">
        <v>413</v>
      </c>
    </row>
    <row r="152" spans="1:16" ht="12.75">
      <c r="A152" s="18" t="s">
        <v>45</v>
      </c>
      <c r="B152" s="22" t="s">
        <v>298</v>
      </c>
      <c r="C152" s="22" t="s">
        <v>415</v>
      </c>
      <c r="D152" s="18" t="s">
        <v>74</v>
      </c>
      <c r="E152" s="23" t="s">
        <v>416</v>
      </c>
      <c r="F152" s="24" t="s">
        <v>49</v>
      </c>
      <c r="G152" s="25">
        <v>3</v>
      </c>
      <c r="H152" s="26">
        <v>2910.11</v>
      </c>
      <c r="I152" s="26">
        <f>ROUND(ROUND(H152,2)*ROUND(G152,3),2)</f>
        <v>8730.33</v>
      </c>
      <c r="O152">
        <f>(I152*21)/100</f>
        <v>1833.3692999999998</v>
      </c>
      <c r="P152" t="s">
        <v>23</v>
      </c>
    </row>
    <row r="153" spans="1:5" ht="102">
      <c r="A153" s="27" t="s">
        <v>50</v>
      </c>
      <c r="E153" s="28" t="s">
        <v>642</v>
      </c>
    </row>
    <row r="154" spans="1:5" ht="12.75">
      <c r="A154" s="29" t="s">
        <v>52</v>
      </c>
      <c r="E154" s="30" t="s">
        <v>643</v>
      </c>
    </row>
    <row r="155" spans="1:5" ht="140.25">
      <c r="A155" t="s">
        <v>54</v>
      </c>
      <c r="E155" s="28" t="s">
        <v>419</v>
      </c>
    </row>
    <row r="156" spans="1:16" ht="12.75">
      <c r="A156" s="18" t="s">
        <v>45</v>
      </c>
      <c r="B156" s="22" t="s">
        <v>304</v>
      </c>
      <c r="C156" s="22" t="s">
        <v>427</v>
      </c>
      <c r="D156" s="18" t="s">
        <v>74</v>
      </c>
      <c r="E156" s="23" t="s">
        <v>428</v>
      </c>
      <c r="F156" s="24" t="s">
        <v>145</v>
      </c>
      <c r="G156" s="25">
        <v>0.338</v>
      </c>
      <c r="H156" s="26">
        <v>699.67</v>
      </c>
      <c r="I156" s="26">
        <f>ROUND(ROUND(H156,2)*ROUND(G156,3),2)</f>
        <v>236.49</v>
      </c>
      <c r="O156">
        <f>(I156*21)/100</f>
        <v>49.6629</v>
      </c>
      <c r="P156" t="s">
        <v>23</v>
      </c>
    </row>
    <row r="157" spans="1:5" ht="51">
      <c r="A157" s="27" t="s">
        <v>50</v>
      </c>
      <c r="E157" s="28" t="s">
        <v>644</v>
      </c>
    </row>
    <row r="158" spans="1:5" ht="12.75">
      <c r="A158" s="29" t="s">
        <v>52</v>
      </c>
      <c r="E158" s="30" t="s">
        <v>645</v>
      </c>
    </row>
    <row r="159" spans="1:5" ht="114.75">
      <c r="A159" t="s">
        <v>54</v>
      </c>
      <c r="E159" s="28" t="s">
        <v>425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0" sqref="H10:H1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0+O9+O18+O51+O56+O65+O102</f>
        <v>33883.1472</v>
      </c>
      <c r="P2" t="s">
        <v>22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646</v>
      </c>
      <c r="I3" s="33">
        <f>0+I9+I18+I51+I56+I65+I102</f>
        <v>161348.31999999998</v>
      </c>
      <c r="O3" t="s">
        <v>19</v>
      </c>
      <c r="P3" t="s">
        <v>23</v>
      </c>
    </row>
    <row r="4" spans="1:16" ht="15" customHeight="1">
      <c r="A4" t="s">
        <v>17</v>
      </c>
      <c r="B4" s="10" t="s">
        <v>116</v>
      </c>
      <c r="C4" s="37" t="s">
        <v>117</v>
      </c>
      <c r="D4" s="34"/>
      <c r="E4" s="11" t="s">
        <v>118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119</v>
      </c>
      <c r="B5" s="13" t="s">
        <v>18</v>
      </c>
      <c r="C5" s="38" t="s">
        <v>646</v>
      </c>
      <c r="D5" s="39"/>
      <c r="E5" s="14" t="s">
        <v>647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0" t="s">
        <v>26</v>
      </c>
      <c r="B6" s="40" t="s">
        <v>28</v>
      </c>
      <c r="C6" s="40" t="s">
        <v>30</v>
      </c>
      <c r="D6" s="40" t="s">
        <v>31</v>
      </c>
      <c r="E6" s="40" t="s">
        <v>32</v>
      </c>
      <c r="F6" s="40" t="s">
        <v>34</v>
      </c>
      <c r="G6" s="40" t="s">
        <v>36</v>
      </c>
      <c r="H6" s="40" t="s">
        <v>38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27</v>
      </c>
      <c r="D9" s="15"/>
      <c r="E9" s="20" t="s">
        <v>44</v>
      </c>
      <c r="F9" s="15"/>
      <c r="G9" s="15"/>
      <c r="H9" s="15"/>
      <c r="I9" s="21">
        <f>0+Q9</f>
        <v>9493.07</v>
      </c>
      <c r="O9">
        <f>0+R9</f>
        <v>1993.5447000000001</v>
      </c>
      <c r="Q9">
        <f>0+I10+I14</f>
        <v>9493.07</v>
      </c>
      <c r="R9">
        <f>0+O10+O14</f>
        <v>1993.5447000000001</v>
      </c>
    </row>
    <row r="10" spans="1:16" ht="12.75">
      <c r="A10" s="18" t="s">
        <v>45</v>
      </c>
      <c r="B10" s="22" t="s">
        <v>29</v>
      </c>
      <c r="C10" s="22" t="s">
        <v>122</v>
      </c>
      <c r="D10" s="18" t="s">
        <v>47</v>
      </c>
      <c r="E10" s="23" t="s">
        <v>123</v>
      </c>
      <c r="F10" s="24" t="s">
        <v>124</v>
      </c>
      <c r="G10" s="25">
        <v>1.449</v>
      </c>
      <c r="H10" s="26">
        <v>110.58</v>
      </c>
      <c r="I10" s="26">
        <f>ROUND(ROUND(H10,2)*ROUND(G10,3),2)</f>
        <v>160.23</v>
      </c>
      <c r="O10">
        <f>(I10*21)/100</f>
        <v>33.6483</v>
      </c>
      <c r="P10" t="s">
        <v>23</v>
      </c>
    </row>
    <row r="11" spans="1:5" ht="25.5">
      <c r="A11" s="27" t="s">
        <v>50</v>
      </c>
      <c r="E11" s="28" t="s">
        <v>648</v>
      </c>
    </row>
    <row r="12" spans="1:5" ht="12.75">
      <c r="A12" s="29" t="s">
        <v>52</v>
      </c>
      <c r="E12" s="30" t="s">
        <v>649</v>
      </c>
    </row>
    <row r="13" spans="1:5" ht="25.5">
      <c r="A13" t="s">
        <v>54</v>
      </c>
      <c r="E13" s="28" t="s">
        <v>127</v>
      </c>
    </row>
    <row r="14" spans="1:16" ht="12.75">
      <c r="A14" s="18" t="s">
        <v>45</v>
      </c>
      <c r="B14" s="22" t="s">
        <v>23</v>
      </c>
      <c r="C14" s="22" t="s">
        <v>122</v>
      </c>
      <c r="D14" s="18" t="s">
        <v>56</v>
      </c>
      <c r="E14" s="23" t="s">
        <v>123</v>
      </c>
      <c r="F14" s="24" t="s">
        <v>124</v>
      </c>
      <c r="G14" s="25">
        <v>168.798</v>
      </c>
      <c r="H14" s="26">
        <v>55.29</v>
      </c>
      <c r="I14" s="26">
        <f>ROUND(ROUND(H14,2)*ROUND(G14,3),2)</f>
        <v>9332.84</v>
      </c>
      <c r="O14">
        <f>(I14*21)/100</f>
        <v>1959.8964</v>
      </c>
      <c r="P14" t="s">
        <v>23</v>
      </c>
    </row>
    <row r="15" spans="1:5" ht="25.5">
      <c r="A15" s="27" t="s">
        <v>50</v>
      </c>
      <c r="E15" s="28" t="s">
        <v>650</v>
      </c>
    </row>
    <row r="16" spans="1:5" ht="12.75">
      <c r="A16" s="29" t="s">
        <v>52</v>
      </c>
      <c r="E16" s="30" t="s">
        <v>651</v>
      </c>
    </row>
    <row r="17" spans="1:5" ht="25.5">
      <c r="A17" t="s">
        <v>54</v>
      </c>
      <c r="E17" s="28" t="s">
        <v>127</v>
      </c>
    </row>
    <row r="18" spans="1:18" ht="12.75" customHeight="1">
      <c r="A18" s="5" t="s">
        <v>43</v>
      </c>
      <c r="B18" s="5"/>
      <c r="C18" s="31" t="s">
        <v>29</v>
      </c>
      <c r="D18" s="5"/>
      <c r="E18" s="20" t="s">
        <v>132</v>
      </c>
      <c r="F18" s="5"/>
      <c r="G18" s="5"/>
      <c r="H18" s="5"/>
      <c r="I18" s="32">
        <f>0+Q18</f>
        <v>18655.01</v>
      </c>
      <c r="O18">
        <f>0+R18</f>
        <v>3917.5520999999994</v>
      </c>
      <c r="Q18">
        <f>0+I19+I23+I27+I31+I35+I39+I43+I47</f>
        <v>18655.01</v>
      </c>
      <c r="R18">
        <f>0+O19+O23+O27+O31+O35+O39+O43+O47</f>
        <v>3917.5520999999994</v>
      </c>
    </row>
    <row r="19" spans="1:16" ht="25.5">
      <c r="A19" s="18" t="s">
        <v>45</v>
      </c>
      <c r="B19" s="22" t="s">
        <v>22</v>
      </c>
      <c r="C19" s="22" t="s">
        <v>163</v>
      </c>
      <c r="D19" s="18" t="s">
        <v>74</v>
      </c>
      <c r="E19" s="23" t="s">
        <v>164</v>
      </c>
      <c r="F19" s="24" t="s">
        <v>160</v>
      </c>
      <c r="G19" s="25">
        <v>4.2</v>
      </c>
      <c r="H19" s="26">
        <v>77.31</v>
      </c>
      <c r="I19" s="26">
        <f>ROUND(ROUND(H19,2)*ROUND(G19,3),2)</f>
        <v>324.7</v>
      </c>
      <c r="O19">
        <f>(I19*21)/100</f>
        <v>68.187</v>
      </c>
      <c r="P19" t="s">
        <v>23</v>
      </c>
    </row>
    <row r="20" spans="1:5" ht="51">
      <c r="A20" s="27" t="s">
        <v>50</v>
      </c>
      <c r="E20" s="28" t="s">
        <v>652</v>
      </c>
    </row>
    <row r="21" spans="1:5" ht="12.75">
      <c r="A21" s="29" t="s">
        <v>52</v>
      </c>
      <c r="E21" s="30" t="s">
        <v>653</v>
      </c>
    </row>
    <row r="22" spans="1:5" ht="63.75">
      <c r="A22" t="s">
        <v>54</v>
      </c>
      <c r="E22" s="28" t="s">
        <v>148</v>
      </c>
    </row>
    <row r="23" spans="1:16" ht="12.75">
      <c r="A23" s="18" t="s">
        <v>45</v>
      </c>
      <c r="B23" s="22" t="s">
        <v>33</v>
      </c>
      <c r="C23" s="22" t="s">
        <v>171</v>
      </c>
      <c r="D23" s="18" t="s">
        <v>74</v>
      </c>
      <c r="E23" s="23" t="s">
        <v>172</v>
      </c>
      <c r="F23" s="24" t="s">
        <v>160</v>
      </c>
      <c r="G23" s="25">
        <v>26.064</v>
      </c>
      <c r="H23" s="26">
        <v>39.58</v>
      </c>
      <c r="I23" s="26">
        <f>ROUND(ROUND(H23,2)*ROUND(G23,3),2)</f>
        <v>1031.61</v>
      </c>
      <c r="O23">
        <f>(I23*21)/100</f>
        <v>216.63809999999998</v>
      </c>
      <c r="P23" t="s">
        <v>23</v>
      </c>
    </row>
    <row r="24" spans="1:5" ht="25.5">
      <c r="A24" s="27" t="s">
        <v>50</v>
      </c>
      <c r="E24" s="28" t="s">
        <v>173</v>
      </c>
    </row>
    <row r="25" spans="1:5" ht="12.75">
      <c r="A25" s="29" t="s">
        <v>52</v>
      </c>
      <c r="E25" s="30" t="s">
        <v>654</v>
      </c>
    </row>
    <row r="26" spans="1:5" ht="25.5">
      <c r="A26" t="s">
        <v>54</v>
      </c>
      <c r="E26" s="28" t="s">
        <v>175</v>
      </c>
    </row>
    <row r="27" spans="1:16" ht="12.75">
      <c r="A27" s="18" t="s">
        <v>45</v>
      </c>
      <c r="B27" s="22" t="s">
        <v>35</v>
      </c>
      <c r="C27" s="22" t="s">
        <v>176</v>
      </c>
      <c r="D27" s="18" t="s">
        <v>74</v>
      </c>
      <c r="E27" s="23" t="s">
        <v>177</v>
      </c>
      <c r="F27" s="24" t="s">
        <v>145</v>
      </c>
      <c r="G27" s="25">
        <v>1.806</v>
      </c>
      <c r="H27" s="26">
        <v>154.61</v>
      </c>
      <c r="I27" s="26">
        <f>ROUND(ROUND(H27,2)*ROUND(G27,3),2)</f>
        <v>279.23</v>
      </c>
      <c r="O27">
        <f>(I27*21)/100</f>
        <v>58.6383</v>
      </c>
      <c r="P27" t="s">
        <v>23</v>
      </c>
    </row>
    <row r="28" spans="1:5" ht="63.75">
      <c r="A28" s="27" t="s">
        <v>50</v>
      </c>
      <c r="E28" s="28" t="s">
        <v>655</v>
      </c>
    </row>
    <row r="29" spans="1:5" ht="12.75">
      <c r="A29" s="29" t="s">
        <v>52</v>
      </c>
      <c r="E29" s="30" t="s">
        <v>656</v>
      </c>
    </row>
    <row r="30" spans="1:5" ht="38.25">
      <c r="A30" t="s">
        <v>54</v>
      </c>
      <c r="E30" s="28" t="s">
        <v>180</v>
      </c>
    </row>
    <row r="31" spans="1:16" ht="12.75">
      <c r="A31" s="18" t="s">
        <v>45</v>
      </c>
      <c r="B31" s="22" t="s">
        <v>37</v>
      </c>
      <c r="C31" s="22" t="s">
        <v>185</v>
      </c>
      <c r="D31" s="18" t="s">
        <v>74</v>
      </c>
      <c r="E31" s="23" t="s">
        <v>186</v>
      </c>
      <c r="F31" s="24" t="s">
        <v>145</v>
      </c>
      <c r="G31" s="25">
        <v>2.018</v>
      </c>
      <c r="H31" s="26">
        <v>98.94</v>
      </c>
      <c r="I31" s="26">
        <f>ROUND(ROUND(H31,2)*ROUND(G31,3),2)</f>
        <v>199.66</v>
      </c>
      <c r="O31">
        <f>(I31*21)/100</f>
        <v>41.928599999999996</v>
      </c>
      <c r="P31" t="s">
        <v>23</v>
      </c>
    </row>
    <row r="32" spans="1:5" ht="51">
      <c r="A32" s="27" t="s">
        <v>50</v>
      </c>
      <c r="E32" s="28" t="s">
        <v>657</v>
      </c>
    </row>
    <row r="33" spans="1:5" ht="12.75">
      <c r="A33" s="29" t="s">
        <v>52</v>
      </c>
      <c r="E33" s="30" t="s">
        <v>658</v>
      </c>
    </row>
    <row r="34" spans="1:5" ht="306">
      <c r="A34" t="s">
        <v>54</v>
      </c>
      <c r="E34" s="28" t="s">
        <v>189</v>
      </c>
    </row>
    <row r="35" spans="1:16" ht="12.75">
      <c r="A35" s="18" t="s">
        <v>45</v>
      </c>
      <c r="B35" s="22" t="s">
        <v>69</v>
      </c>
      <c r="C35" s="22" t="s">
        <v>191</v>
      </c>
      <c r="D35" s="18" t="s">
        <v>74</v>
      </c>
      <c r="E35" s="23" t="s">
        <v>192</v>
      </c>
      <c r="F35" s="24" t="s">
        <v>145</v>
      </c>
      <c r="G35" s="25">
        <v>88.841</v>
      </c>
      <c r="H35" s="26">
        <v>154.61</v>
      </c>
      <c r="I35" s="26">
        <f>ROUND(ROUND(H35,2)*ROUND(G35,3),2)</f>
        <v>13735.71</v>
      </c>
      <c r="O35">
        <f>(I35*21)/100</f>
        <v>2884.4990999999995</v>
      </c>
      <c r="P35" t="s">
        <v>23</v>
      </c>
    </row>
    <row r="36" spans="1:5" ht="51">
      <c r="A36" s="27" t="s">
        <v>50</v>
      </c>
      <c r="E36" s="28" t="s">
        <v>659</v>
      </c>
    </row>
    <row r="37" spans="1:5" ht="12.75">
      <c r="A37" s="29" t="s">
        <v>52</v>
      </c>
      <c r="E37" s="30" t="s">
        <v>660</v>
      </c>
    </row>
    <row r="38" spans="1:5" ht="318.75">
      <c r="A38" t="s">
        <v>54</v>
      </c>
      <c r="E38" s="28" t="s">
        <v>195</v>
      </c>
    </row>
    <row r="39" spans="1:16" ht="12.75">
      <c r="A39" s="18" t="s">
        <v>45</v>
      </c>
      <c r="B39" s="22" t="s">
        <v>71</v>
      </c>
      <c r="C39" s="22" t="s">
        <v>197</v>
      </c>
      <c r="D39" s="18" t="s">
        <v>74</v>
      </c>
      <c r="E39" s="23" t="s">
        <v>198</v>
      </c>
      <c r="F39" s="24" t="s">
        <v>145</v>
      </c>
      <c r="G39" s="25">
        <v>1.89</v>
      </c>
      <c r="H39" s="26">
        <v>241.57</v>
      </c>
      <c r="I39" s="26">
        <f>ROUND(ROUND(H39,2)*ROUND(G39,3),2)</f>
        <v>456.57</v>
      </c>
      <c r="O39">
        <f>(I39*21)/100</f>
        <v>95.8797</v>
      </c>
      <c r="P39" t="s">
        <v>23</v>
      </c>
    </row>
    <row r="40" spans="1:5" ht="38.25">
      <c r="A40" s="27" t="s">
        <v>50</v>
      </c>
      <c r="E40" s="28" t="s">
        <v>199</v>
      </c>
    </row>
    <row r="41" spans="1:5" ht="12.75">
      <c r="A41" s="29" t="s">
        <v>52</v>
      </c>
      <c r="E41" s="30" t="s">
        <v>661</v>
      </c>
    </row>
    <row r="42" spans="1:5" ht="229.5">
      <c r="A42" t="s">
        <v>54</v>
      </c>
      <c r="E42" s="28" t="s">
        <v>201</v>
      </c>
    </row>
    <row r="43" spans="1:16" ht="12.75">
      <c r="A43" s="18" t="s">
        <v>45</v>
      </c>
      <c r="B43" s="22" t="s">
        <v>40</v>
      </c>
      <c r="C43" s="22" t="s">
        <v>203</v>
      </c>
      <c r="D43" s="18" t="s">
        <v>74</v>
      </c>
      <c r="E43" s="23" t="s">
        <v>204</v>
      </c>
      <c r="F43" s="24" t="s">
        <v>135</v>
      </c>
      <c r="G43" s="25">
        <v>131.938</v>
      </c>
      <c r="H43" s="26">
        <v>16.22</v>
      </c>
      <c r="I43" s="26">
        <f>ROUND(ROUND(H43,2)*ROUND(G43,3),2)</f>
        <v>2140.03</v>
      </c>
      <c r="O43">
        <f>(I43*21)/100</f>
        <v>449.40630000000004</v>
      </c>
      <c r="P43" t="s">
        <v>23</v>
      </c>
    </row>
    <row r="44" spans="1:5" ht="63.75">
      <c r="A44" s="27" t="s">
        <v>50</v>
      </c>
      <c r="E44" s="28" t="s">
        <v>662</v>
      </c>
    </row>
    <row r="45" spans="1:5" ht="38.25">
      <c r="A45" s="29" t="s">
        <v>52</v>
      </c>
      <c r="E45" s="30" t="s">
        <v>663</v>
      </c>
    </row>
    <row r="46" spans="1:5" ht="25.5">
      <c r="A46" t="s">
        <v>54</v>
      </c>
      <c r="E46" s="28" t="s">
        <v>207</v>
      </c>
    </row>
    <row r="47" spans="1:16" ht="12.75">
      <c r="A47" s="18" t="s">
        <v>45</v>
      </c>
      <c r="B47" s="22" t="s">
        <v>42</v>
      </c>
      <c r="C47" s="22" t="s">
        <v>209</v>
      </c>
      <c r="D47" s="18" t="s">
        <v>74</v>
      </c>
      <c r="E47" s="23" t="s">
        <v>210</v>
      </c>
      <c r="F47" s="24" t="s">
        <v>135</v>
      </c>
      <c r="G47" s="25">
        <v>13.452</v>
      </c>
      <c r="H47" s="26">
        <v>36.24</v>
      </c>
      <c r="I47" s="26">
        <f>ROUND(ROUND(H47,2)*ROUND(G47,3),2)</f>
        <v>487.5</v>
      </c>
      <c r="O47">
        <f>(I47*21)/100</f>
        <v>102.375</v>
      </c>
      <c r="P47" t="s">
        <v>23</v>
      </c>
    </row>
    <row r="48" spans="1:5" ht="38.25">
      <c r="A48" s="27" t="s">
        <v>50</v>
      </c>
      <c r="E48" s="28" t="s">
        <v>211</v>
      </c>
    </row>
    <row r="49" spans="1:5" ht="12.75">
      <c r="A49" s="29" t="s">
        <v>52</v>
      </c>
      <c r="E49" s="30" t="s">
        <v>664</v>
      </c>
    </row>
    <row r="50" spans="1:5" ht="38.25">
      <c r="A50" t="s">
        <v>54</v>
      </c>
      <c r="E50" s="28" t="s">
        <v>213</v>
      </c>
    </row>
    <row r="51" spans="1:18" ht="12.75" customHeight="1">
      <c r="A51" s="5" t="s">
        <v>43</v>
      </c>
      <c r="B51" s="5"/>
      <c r="C51" s="31" t="s">
        <v>23</v>
      </c>
      <c r="D51" s="5"/>
      <c r="E51" s="20" t="s">
        <v>220</v>
      </c>
      <c r="F51" s="5"/>
      <c r="G51" s="5"/>
      <c r="H51" s="5"/>
      <c r="I51" s="32">
        <f>0+Q51</f>
        <v>26695.75</v>
      </c>
      <c r="O51">
        <f>0+R51</f>
        <v>5606.1075</v>
      </c>
      <c r="Q51">
        <f>0+I52</f>
        <v>26695.75</v>
      </c>
      <c r="R51">
        <f>0+O52</f>
        <v>5606.1075</v>
      </c>
    </row>
    <row r="52" spans="1:16" ht="12.75">
      <c r="A52" s="18" t="s">
        <v>45</v>
      </c>
      <c r="B52" s="22" t="s">
        <v>81</v>
      </c>
      <c r="C52" s="22" t="s">
        <v>228</v>
      </c>
      <c r="D52" s="18" t="s">
        <v>74</v>
      </c>
      <c r="E52" s="23" t="s">
        <v>229</v>
      </c>
      <c r="F52" s="24" t="s">
        <v>145</v>
      </c>
      <c r="G52" s="25">
        <v>32.985</v>
      </c>
      <c r="H52" s="26">
        <v>809.33</v>
      </c>
      <c r="I52" s="26">
        <f>ROUND(ROUND(H52,2)*ROUND(G52,3),2)</f>
        <v>26695.75</v>
      </c>
      <c r="O52">
        <f>(I52*21)/100</f>
        <v>5606.1075</v>
      </c>
      <c r="P52" t="s">
        <v>23</v>
      </c>
    </row>
    <row r="53" spans="1:5" ht="38.25">
      <c r="A53" s="27" t="s">
        <v>50</v>
      </c>
      <c r="E53" s="28" t="s">
        <v>456</v>
      </c>
    </row>
    <row r="54" spans="1:5" ht="12.75">
      <c r="A54" s="29" t="s">
        <v>52</v>
      </c>
      <c r="E54" s="30" t="s">
        <v>665</v>
      </c>
    </row>
    <row r="55" spans="1:5" ht="38.25">
      <c r="A55" t="s">
        <v>54</v>
      </c>
      <c r="E55" s="28" t="s">
        <v>231</v>
      </c>
    </row>
    <row r="56" spans="1:18" ht="12.75" customHeight="1">
      <c r="A56" s="5" t="s">
        <v>43</v>
      </c>
      <c r="B56" s="5"/>
      <c r="C56" s="31" t="s">
        <v>33</v>
      </c>
      <c r="D56" s="5"/>
      <c r="E56" s="20" t="s">
        <v>232</v>
      </c>
      <c r="F56" s="5"/>
      <c r="G56" s="5"/>
      <c r="H56" s="5"/>
      <c r="I56" s="32">
        <f>0+Q56</f>
        <v>6481.46</v>
      </c>
      <c r="O56">
        <f>0+R56</f>
        <v>1361.1065999999998</v>
      </c>
      <c r="Q56">
        <f>0+I57+I61</f>
        <v>6481.46</v>
      </c>
      <c r="R56">
        <f>0+O57+O61</f>
        <v>1361.1065999999998</v>
      </c>
    </row>
    <row r="57" spans="1:16" ht="12.75">
      <c r="A57" s="18" t="s">
        <v>45</v>
      </c>
      <c r="B57" s="22" t="s">
        <v>85</v>
      </c>
      <c r="C57" s="22" t="s">
        <v>240</v>
      </c>
      <c r="D57" s="18" t="s">
        <v>74</v>
      </c>
      <c r="E57" s="23" t="s">
        <v>241</v>
      </c>
      <c r="F57" s="24" t="s">
        <v>145</v>
      </c>
      <c r="G57" s="25">
        <v>2.362</v>
      </c>
      <c r="H57" s="26">
        <v>2328.09</v>
      </c>
      <c r="I57" s="26">
        <f>ROUND(ROUND(H57,2)*ROUND(G57,3),2)</f>
        <v>5498.95</v>
      </c>
      <c r="O57">
        <f>(I57*21)/100</f>
        <v>1154.7794999999999</v>
      </c>
      <c r="P57" t="s">
        <v>23</v>
      </c>
    </row>
    <row r="58" spans="1:5" ht="89.25">
      <c r="A58" s="27" t="s">
        <v>50</v>
      </c>
      <c r="E58" s="28" t="s">
        <v>666</v>
      </c>
    </row>
    <row r="59" spans="1:5" ht="12.75">
      <c r="A59" s="29" t="s">
        <v>52</v>
      </c>
      <c r="E59" s="30" t="s">
        <v>667</v>
      </c>
    </row>
    <row r="60" spans="1:5" ht="369.75">
      <c r="A60" t="s">
        <v>54</v>
      </c>
      <c r="E60" s="28" t="s">
        <v>238</v>
      </c>
    </row>
    <row r="61" spans="1:16" ht="12.75">
      <c r="A61" s="18" t="s">
        <v>45</v>
      </c>
      <c r="B61" s="22" t="s">
        <v>91</v>
      </c>
      <c r="C61" s="22" t="s">
        <v>255</v>
      </c>
      <c r="D61" s="18" t="s">
        <v>74</v>
      </c>
      <c r="E61" s="23" t="s">
        <v>256</v>
      </c>
      <c r="F61" s="24" t="s">
        <v>135</v>
      </c>
      <c r="G61" s="25">
        <v>2.134</v>
      </c>
      <c r="H61" s="26">
        <v>460.41</v>
      </c>
      <c r="I61" s="26">
        <f>ROUND(ROUND(H61,2)*ROUND(G61,3),2)</f>
        <v>982.51</v>
      </c>
      <c r="O61">
        <f>(I61*21)/100</f>
        <v>206.3271</v>
      </c>
      <c r="P61" t="s">
        <v>23</v>
      </c>
    </row>
    <row r="62" spans="1:5" ht="25.5">
      <c r="A62" s="27" t="s">
        <v>50</v>
      </c>
      <c r="E62" s="28" t="s">
        <v>257</v>
      </c>
    </row>
    <row r="63" spans="1:5" ht="12.75">
      <c r="A63" s="29" t="s">
        <v>52</v>
      </c>
      <c r="E63" s="30" t="s">
        <v>668</v>
      </c>
    </row>
    <row r="64" spans="1:5" ht="102">
      <c r="A64" t="s">
        <v>54</v>
      </c>
      <c r="E64" s="28" t="s">
        <v>259</v>
      </c>
    </row>
    <row r="65" spans="1:18" ht="12.75" customHeight="1">
      <c r="A65" s="5" t="s">
        <v>43</v>
      </c>
      <c r="B65" s="5"/>
      <c r="C65" s="31" t="s">
        <v>35</v>
      </c>
      <c r="D65" s="5"/>
      <c r="E65" s="20" t="s">
        <v>260</v>
      </c>
      <c r="F65" s="5"/>
      <c r="G65" s="5"/>
      <c r="H65" s="5"/>
      <c r="I65" s="32">
        <f>0+Q65</f>
        <v>66303.84999999999</v>
      </c>
      <c r="O65">
        <f>0+R65</f>
        <v>13923.8085</v>
      </c>
      <c r="Q65">
        <f>0+I66+I70+I74+I78+I82+I86+I90+I94+I98</f>
        <v>66303.84999999999</v>
      </c>
      <c r="R65">
        <f>0+O66+O70+O74+O78+O82+O86+O90+O94+O98</f>
        <v>13923.8085</v>
      </c>
    </row>
    <row r="66" spans="1:16" ht="12.75">
      <c r="A66" s="18" t="s">
        <v>45</v>
      </c>
      <c r="B66" s="22" t="s">
        <v>97</v>
      </c>
      <c r="C66" s="22" t="s">
        <v>262</v>
      </c>
      <c r="D66" s="18" t="s">
        <v>74</v>
      </c>
      <c r="E66" s="23" t="s">
        <v>263</v>
      </c>
      <c r="F66" s="24" t="s">
        <v>145</v>
      </c>
      <c r="G66" s="25">
        <v>8.303</v>
      </c>
      <c r="H66" s="26">
        <v>1377.74</v>
      </c>
      <c r="I66" s="26">
        <f>ROUND(ROUND(H66,2)*ROUND(G66,3),2)</f>
        <v>11439.38</v>
      </c>
      <c r="O66">
        <f>(I66*21)/100</f>
        <v>2402.2698</v>
      </c>
      <c r="P66" t="s">
        <v>23</v>
      </c>
    </row>
    <row r="67" spans="1:5" ht="38.25">
      <c r="A67" s="27" t="s">
        <v>50</v>
      </c>
      <c r="E67" s="28" t="s">
        <v>264</v>
      </c>
    </row>
    <row r="68" spans="1:5" ht="12.75">
      <c r="A68" s="29" t="s">
        <v>52</v>
      </c>
      <c r="E68" s="30" t="s">
        <v>669</v>
      </c>
    </row>
    <row r="69" spans="1:5" ht="51">
      <c r="A69" t="s">
        <v>54</v>
      </c>
      <c r="E69" s="28" t="s">
        <v>266</v>
      </c>
    </row>
    <row r="70" spans="1:16" ht="12.75">
      <c r="A70" s="18" t="s">
        <v>45</v>
      </c>
      <c r="B70" s="22" t="s">
        <v>102</v>
      </c>
      <c r="C70" s="22" t="s">
        <v>268</v>
      </c>
      <c r="D70" s="18" t="s">
        <v>74</v>
      </c>
      <c r="E70" s="23" t="s">
        <v>269</v>
      </c>
      <c r="F70" s="24" t="s">
        <v>145</v>
      </c>
      <c r="G70" s="25">
        <v>10.285</v>
      </c>
      <c r="H70" s="26">
        <v>891.13</v>
      </c>
      <c r="I70" s="26">
        <f>ROUND(ROUND(H70,2)*ROUND(G70,3),2)</f>
        <v>9165.27</v>
      </c>
      <c r="O70">
        <f>(I70*21)/100</f>
        <v>1924.7067000000002</v>
      </c>
      <c r="P70" t="s">
        <v>23</v>
      </c>
    </row>
    <row r="71" spans="1:5" ht="25.5">
      <c r="A71" s="27" t="s">
        <v>50</v>
      </c>
      <c r="E71" s="28" t="s">
        <v>270</v>
      </c>
    </row>
    <row r="72" spans="1:5" ht="12.75">
      <c r="A72" s="29" t="s">
        <v>52</v>
      </c>
      <c r="E72" s="30" t="s">
        <v>670</v>
      </c>
    </row>
    <row r="73" spans="1:5" ht="51">
      <c r="A73" t="s">
        <v>54</v>
      </c>
      <c r="E73" s="28" t="s">
        <v>266</v>
      </c>
    </row>
    <row r="74" spans="1:16" ht="12.75">
      <c r="A74" s="18" t="s">
        <v>45</v>
      </c>
      <c r="B74" s="22" t="s">
        <v>190</v>
      </c>
      <c r="C74" s="22" t="s">
        <v>288</v>
      </c>
      <c r="D74" s="18" t="s">
        <v>74</v>
      </c>
      <c r="E74" s="23" t="s">
        <v>289</v>
      </c>
      <c r="F74" s="24" t="s">
        <v>135</v>
      </c>
      <c r="G74" s="25">
        <v>59.955</v>
      </c>
      <c r="H74" s="26">
        <v>26.25</v>
      </c>
      <c r="I74" s="26">
        <f>ROUND(ROUND(H74,2)*ROUND(G74,3),2)</f>
        <v>1573.82</v>
      </c>
      <c r="O74">
        <f>(I74*21)/100</f>
        <v>330.5022</v>
      </c>
      <c r="P74" t="s">
        <v>23</v>
      </c>
    </row>
    <row r="75" spans="1:5" ht="38.25">
      <c r="A75" s="27" t="s">
        <v>50</v>
      </c>
      <c r="E75" s="28" t="s">
        <v>290</v>
      </c>
    </row>
    <row r="76" spans="1:5" ht="12.75">
      <c r="A76" s="29" t="s">
        <v>52</v>
      </c>
      <c r="E76" s="30" t="s">
        <v>671</v>
      </c>
    </row>
    <row r="77" spans="1:5" ht="51">
      <c r="A77" t="s">
        <v>54</v>
      </c>
      <c r="E77" s="28" t="s">
        <v>292</v>
      </c>
    </row>
    <row r="78" spans="1:16" ht="12.75">
      <c r="A78" s="18" t="s">
        <v>45</v>
      </c>
      <c r="B78" s="22" t="s">
        <v>196</v>
      </c>
      <c r="C78" s="22" t="s">
        <v>294</v>
      </c>
      <c r="D78" s="18" t="s">
        <v>74</v>
      </c>
      <c r="E78" s="23" t="s">
        <v>295</v>
      </c>
      <c r="F78" s="24" t="s">
        <v>135</v>
      </c>
      <c r="G78" s="25">
        <v>62.158</v>
      </c>
      <c r="H78" s="26">
        <v>16.98</v>
      </c>
      <c r="I78" s="26">
        <f>ROUND(ROUND(H78,2)*ROUND(G78,3),2)</f>
        <v>1055.44</v>
      </c>
      <c r="O78">
        <f>(I78*21)/100</f>
        <v>221.6424</v>
      </c>
      <c r="P78" t="s">
        <v>23</v>
      </c>
    </row>
    <row r="79" spans="1:5" ht="38.25">
      <c r="A79" s="27" t="s">
        <v>50</v>
      </c>
      <c r="E79" s="28" t="s">
        <v>296</v>
      </c>
    </row>
    <row r="80" spans="1:5" ht="12.75">
      <c r="A80" s="29" t="s">
        <v>52</v>
      </c>
      <c r="E80" s="30" t="s">
        <v>672</v>
      </c>
    </row>
    <row r="81" spans="1:5" ht="51">
      <c r="A81" t="s">
        <v>54</v>
      </c>
      <c r="E81" s="28" t="s">
        <v>292</v>
      </c>
    </row>
    <row r="82" spans="1:16" ht="12.75">
      <c r="A82" s="18" t="s">
        <v>45</v>
      </c>
      <c r="B82" s="22" t="s">
        <v>202</v>
      </c>
      <c r="C82" s="22" t="s">
        <v>299</v>
      </c>
      <c r="D82" s="18" t="s">
        <v>74</v>
      </c>
      <c r="E82" s="23" t="s">
        <v>465</v>
      </c>
      <c r="F82" s="24" t="s">
        <v>135</v>
      </c>
      <c r="G82" s="25">
        <v>63.97</v>
      </c>
      <c r="H82" s="26">
        <v>71.74</v>
      </c>
      <c r="I82" s="26">
        <f>ROUND(ROUND(H82,2)*ROUND(G82,3),2)</f>
        <v>4589.21</v>
      </c>
      <c r="O82">
        <f>(I82*21)/100</f>
        <v>963.7341</v>
      </c>
      <c r="P82" t="s">
        <v>23</v>
      </c>
    </row>
    <row r="83" spans="1:5" ht="38.25">
      <c r="A83" s="27" t="s">
        <v>50</v>
      </c>
      <c r="E83" s="28" t="s">
        <v>673</v>
      </c>
    </row>
    <row r="84" spans="1:5" ht="12.75">
      <c r="A84" s="29" t="s">
        <v>52</v>
      </c>
      <c r="E84" s="30" t="s">
        <v>674</v>
      </c>
    </row>
    <row r="85" spans="1:5" ht="51">
      <c r="A85" t="s">
        <v>54</v>
      </c>
      <c r="E85" s="28" t="s">
        <v>303</v>
      </c>
    </row>
    <row r="86" spans="1:16" ht="12.75">
      <c r="A86" s="18" t="s">
        <v>45</v>
      </c>
      <c r="B86" s="22" t="s">
        <v>208</v>
      </c>
      <c r="C86" s="22" t="s">
        <v>467</v>
      </c>
      <c r="D86" s="18" t="s">
        <v>74</v>
      </c>
      <c r="E86" s="23" t="s">
        <v>468</v>
      </c>
      <c r="F86" s="24" t="s">
        <v>135</v>
      </c>
      <c r="G86" s="25">
        <v>8.71</v>
      </c>
      <c r="H86" s="26">
        <v>133.87</v>
      </c>
      <c r="I86" s="26">
        <f>ROUND(ROUND(H86,2)*ROUND(G86,3),2)</f>
        <v>1166.01</v>
      </c>
      <c r="O86">
        <f>(I86*21)/100</f>
        <v>244.8621</v>
      </c>
      <c r="P86" t="s">
        <v>23</v>
      </c>
    </row>
    <row r="87" spans="1:5" ht="25.5">
      <c r="A87" s="27" t="s">
        <v>50</v>
      </c>
      <c r="E87" s="28" t="s">
        <v>577</v>
      </c>
    </row>
    <row r="88" spans="1:5" ht="12.75">
      <c r="A88" s="29" t="s">
        <v>52</v>
      </c>
      <c r="E88" s="30" t="s">
        <v>675</v>
      </c>
    </row>
    <row r="89" spans="1:5" ht="51">
      <c r="A89" t="s">
        <v>54</v>
      </c>
      <c r="E89" s="28" t="s">
        <v>309</v>
      </c>
    </row>
    <row r="90" spans="1:16" ht="12.75">
      <c r="A90" s="18" t="s">
        <v>45</v>
      </c>
      <c r="B90" s="22" t="s">
        <v>214</v>
      </c>
      <c r="C90" s="22" t="s">
        <v>311</v>
      </c>
      <c r="D90" s="18" t="s">
        <v>74</v>
      </c>
      <c r="E90" s="23" t="s">
        <v>312</v>
      </c>
      <c r="F90" s="24" t="s">
        <v>135</v>
      </c>
      <c r="G90" s="25">
        <v>62.158</v>
      </c>
      <c r="H90" s="26">
        <v>249.2</v>
      </c>
      <c r="I90" s="26">
        <f>ROUND(ROUND(H90,2)*ROUND(G90,3),2)</f>
        <v>15489.77</v>
      </c>
      <c r="O90">
        <f>(I90*21)/100</f>
        <v>3252.8516999999997</v>
      </c>
      <c r="P90" t="s">
        <v>23</v>
      </c>
    </row>
    <row r="91" spans="1:5" ht="25.5">
      <c r="A91" s="27" t="s">
        <v>50</v>
      </c>
      <c r="E91" s="28" t="s">
        <v>313</v>
      </c>
    </row>
    <row r="92" spans="1:5" ht="12.75">
      <c r="A92" s="29" t="s">
        <v>52</v>
      </c>
      <c r="E92" s="30" t="s">
        <v>672</v>
      </c>
    </row>
    <row r="93" spans="1:5" ht="140.25">
      <c r="A93" t="s">
        <v>54</v>
      </c>
      <c r="E93" s="28" t="s">
        <v>314</v>
      </c>
    </row>
    <row r="94" spans="1:16" ht="12.75">
      <c r="A94" s="18" t="s">
        <v>45</v>
      </c>
      <c r="B94" s="22" t="s">
        <v>221</v>
      </c>
      <c r="C94" s="22" t="s">
        <v>316</v>
      </c>
      <c r="D94" s="18" t="s">
        <v>74</v>
      </c>
      <c r="E94" s="23" t="s">
        <v>317</v>
      </c>
      <c r="F94" s="24" t="s">
        <v>135</v>
      </c>
      <c r="G94" s="25">
        <v>59.955</v>
      </c>
      <c r="H94" s="26">
        <v>347.72</v>
      </c>
      <c r="I94" s="26">
        <f>ROUND(ROUND(H94,2)*ROUND(G94,3),2)</f>
        <v>20847.55</v>
      </c>
      <c r="O94">
        <f>(I94*21)/100</f>
        <v>4377.9855</v>
      </c>
      <c r="P94" t="s">
        <v>23</v>
      </c>
    </row>
    <row r="95" spans="1:5" ht="25.5">
      <c r="A95" s="27" t="s">
        <v>50</v>
      </c>
      <c r="E95" s="28" t="s">
        <v>318</v>
      </c>
    </row>
    <row r="96" spans="1:5" ht="12.75">
      <c r="A96" s="29" t="s">
        <v>52</v>
      </c>
      <c r="E96" s="30" t="s">
        <v>671</v>
      </c>
    </row>
    <row r="97" spans="1:5" ht="140.25">
      <c r="A97" t="s">
        <v>54</v>
      </c>
      <c r="E97" s="28" t="s">
        <v>314</v>
      </c>
    </row>
    <row r="98" spans="1:16" ht="12.75">
      <c r="A98" s="18" t="s">
        <v>45</v>
      </c>
      <c r="B98" s="22" t="s">
        <v>227</v>
      </c>
      <c r="C98" s="22" t="s">
        <v>329</v>
      </c>
      <c r="D98" s="18" t="s">
        <v>74</v>
      </c>
      <c r="E98" s="23" t="s">
        <v>330</v>
      </c>
      <c r="F98" s="24" t="s">
        <v>160</v>
      </c>
      <c r="G98" s="25">
        <v>26.064</v>
      </c>
      <c r="H98" s="26">
        <v>37.5</v>
      </c>
      <c r="I98" s="26">
        <f>ROUND(ROUND(H98,2)*ROUND(G98,3),2)</f>
        <v>977.4</v>
      </c>
      <c r="O98">
        <f>(I98*21)/100</f>
        <v>205.254</v>
      </c>
      <c r="P98" t="s">
        <v>23</v>
      </c>
    </row>
    <row r="99" spans="1:5" ht="25.5">
      <c r="A99" s="27" t="s">
        <v>50</v>
      </c>
      <c r="E99" s="28" t="s">
        <v>331</v>
      </c>
    </row>
    <row r="100" spans="1:5" ht="12.75">
      <c r="A100" s="29" t="s">
        <v>52</v>
      </c>
      <c r="E100" s="30" t="s">
        <v>654</v>
      </c>
    </row>
    <row r="101" spans="1:5" ht="38.25">
      <c r="A101" t="s">
        <v>54</v>
      </c>
      <c r="E101" s="28" t="s">
        <v>332</v>
      </c>
    </row>
    <row r="102" spans="1:18" ht="12.75" customHeight="1">
      <c r="A102" s="5" t="s">
        <v>43</v>
      </c>
      <c r="B102" s="5"/>
      <c r="C102" s="31" t="s">
        <v>40</v>
      </c>
      <c r="D102" s="5"/>
      <c r="E102" s="20" t="s">
        <v>90</v>
      </c>
      <c r="F102" s="5"/>
      <c r="G102" s="5"/>
      <c r="H102" s="5"/>
      <c r="I102" s="32">
        <f>0+Q102</f>
        <v>33719.18</v>
      </c>
      <c r="O102">
        <f>0+R102</f>
        <v>7081.027800000001</v>
      </c>
      <c r="Q102">
        <f>0+I103+I107+I111+I115+I119+I123+I127</f>
        <v>33719.18</v>
      </c>
      <c r="R102">
        <f>0+O103+O107+O111+O115+O119+O123+O127</f>
        <v>7081.027800000001</v>
      </c>
    </row>
    <row r="103" spans="1:16" ht="25.5">
      <c r="A103" s="18" t="s">
        <v>45</v>
      </c>
      <c r="B103" s="22" t="s">
        <v>233</v>
      </c>
      <c r="C103" s="22" t="s">
        <v>377</v>
      </c>
      <c r="D103" s="18" t="s">
        <v>74</v>
      </c>
      <c r="E103" s="23" t="s">
        <v>378</v>
      </c>
      <c r="F103" s="24" t="s">
        <v>49</v>
      </c>
      <c r="G103" s="25">
        <v>1</v>
      </c>
      <c r="H103" s="26">
        <v>3723.78</v>
      </c>
      <c r="I103" s="26">
        <f>ROUND(ROUND(H103,2)*ROUND(G103,3),2)</f>
        <v>3723.78</v>
      </c>
      <c r="O103">
        <f>(I103*21)/100</f>
        <v>781.9938000000001</v>
      </c>
      <c r="P103" t="s">
        <v>23</v>
      </c>
    </row>
    <row r="104" spans="1:5" ht="51">
      <c r="A104" s="27" t="s">
        <v>50</v>
      </c>
      <c r="E104" s="28" t="s">
        <v>636</v>
      </c>
    </row>
    <row r="105" spans="1:5" ht="12.75">
      <c r="A105" s="29" t="s">
        <v>52</v>
      </c>
      <c r="E105" s="30" t="s">
        <v>53</v>
      </c>
    </row>
    <row r="106" spans="1:5" ht="25.5">
      <c r="A106" t="s">
        <v>54</v>
      </c>
      <c r="E106" s="28" t="s">
        <v>381</v>
      </c>
    </row>
    <row r="107" spans="1:16" ht="25.5">
      <c r="A107" s="18" t="s">
        <v>45</v>
      </c>
      <c r="B107" s="22" t="s">
        <v>239</v>
      </c>
      <c r="C107" s="22" t="s">
        <v>383</v>
      </c>
      <c r="D107" s="18" t="s">
        <v>74</v>
      </c>
      <c r="E107" s="23" t="s">
        <v>384</v>
      </c>
      <c r="F107" s="24" t="s">
        <v>49</v>
      </c>
      <c r="G107" s="25">
        <v>1</v>
      </c>
      <c r="H107" s="26">
        <v>407.42</v>
      </c>
      <c r="I107" s="26">
        <f>ROUND(ROUND(H107,2)*ROUND(G107,3),2)</f>
        <v>407.42</v>
      </c>
      <c r="O107">
        <f>(I107*21)/100</f>
        <v>85.5582</v>
      </c>
      <c r="P107" t="s">
        <v>23</v>
      </c>
    </row>
    <row r="108" spans="1:5" ht="51">
      <c r="A108" s="27" t="s">
        <v>50</v>
      </c>
      <c r="E108" s="28" t="s">
        <v>637</v>
      </c>
    </row>
    <row r="109" spans="1:5" ht="12.75">
      <c r="A109" s="29" t="s">
        <v>52</v>
      </c>
      <c r="E109" s="30" t="s">
        <v>53</v>
      </c>
    </row>
    <row r="110" spans="1:5" ht="25.5">
      <c r="A110" t="s">
        <v>54</v>
      </c>
      <c r="E110" s="28" t="s">
        <v>101</v>
      </c>
    </row>
    <row r="111" spans="1:16" ht="25.5">
      <c r="A111" s="18" t="s">
        <v>45</v>
      </c>
      <c r="B111" s="22" t="s">
        <v>244</v>
      </c>
      <c r="C111" s="22" t="s">
        <v>388</v>
      </c>
      <c r="D111" s="18" t="s">
        <v>74</v>
      </c>
      <c r="E111" s="23" t="s">
        <v>389</v>
      </c>
      <c r="F111" s="24" t="s">
        <v>135</v>
      </c>
      <c r="G111" s="25">
        <v>13.805</v>
      </c>
      <c r="H111" s="26">
        <v>149.53</v>
      </c>
      <c r="I111" s="26">
        <f>ROUND(ROUND(H111,2)*ROUND(G111,3),2)</f>
        <v>2064.26</v>
      </c>
      <c r="O111">
        <f>(I111*21)/100</f>
        <v>433.49460000000005</v>
      </c>
      <c r="P111" t="s">
        <v>23</v>
      </c>
    </row>
    <row r="112" spans="1:5" ht="38.25">
      <c r="A112" s="27" t="s">
        <v>50</v>
      </c>
      <c r="E112" s="28" t="s">
        <v>535</v>
      </c>
    </row>
    <row r="113" spans="1:5" ht="12.75">
      <c r="A113" s="29" t="s">
        <v>52</v>
      </c>
      <c r="E113" s="30" t="s">
        <v>676</v>
      </c>
    </row>
    <row r="114" spans="1:5" ht="38.25">
      <c r="A114" t="s">
        <v>54</v>
      </c>
      <c r="E114" s="28" t="s">
        <v>392</v>
      </c>
    </row>
    <row r="115" spans="1:16" ht="25.5">
      <c r="A115" s="18" t="s">
        <v>45</v>
      </c>
      <c r="B115" s="22" t="s">
        <v>249</v>
      </c>
      <c r="C115" s="22" t="s">
        <v>394</v>
      </c>
      <c r="D115" s="18" t="s">
        <v>74</v>
      </c>
      <c r="E115" s="23" t="s">
        <v>395</v>
      </c>
      <c r="F115" s="24" t="s">
        <v>135</v>
      </c>
      <c r="G115" s="25">
        <v>13.805</v>
      </c>
      <c r="H115" s="26">
        <v>355.03</v>
      </c>
      <c r="I115" s="26">
        <f>ROUND(ROUND(H115,2)*ROUND(G115,3),2)</f>
        <v>4901.19</v>
      </c>
      <c r="O115">
        <f>(I115*21)/100</f>
        <v>1029.2498999999998</v>
      </c>
      <c r="P115" t="s">
        <v>23</v>
      </c>
    </row>
    <row r="116" spans="1:5" ht="38.25">
      <c r="A116" s="27" t="s">
        <v>50</v>
      </c>
      <c r="E116" s="28" t="s">
        <v>537</v>
      </c>
    </row>
    <row r="117" spans="1:5" ht="12.75">
      <c r="A117" s="29" t="s">
        <v>52</v>
      </c>
      <c r="E117" s="30" t="s">
        <v>676</v>
      </c>
    </row>
    <row r="118" spans="1:5" ht="38.25">
      <c r="A118" t="s">
        <v>54</v>
      </c>
      <c r="E118" s="28" t="s">
        <v>392</v>
      </c>
    </row>
    <row r="119" spans="1:16" ht="12.75">
      <c r="A119" s="18" t="s">
        <v>45</v>
      </c>
      <c r="B119" s="22" t="s">
        <v>254</v>
      </c>
      <c r="C119" s="22" t="s">
        <v>398</v>
      </c>
      <c r="D119" s="18" t="s">
        <v>74</v>
      </c>
      <c r="E119" s="23" t="s">
        <v>399</v>
      </c>
      <c r="F119" s="24" t="s">
        <v>160</v>
      </c>
      <c r="G119" s="25">
        <v>27.818</v>
      </c>
      <c r="H119" s="26">
        <v>384.22</v>
      </c>
      <c r="I119" s="26">
        <f>ROUND(ROUND(H119,2)*ROUND(G119,3),2)</f>
        <v>10688.23</v>
      </c>
      <c r="O119">
        <f>(I119*21)/100</f>
        <v>2244.5283</v>
      </c>
      <c r="P119" t="s">
        <v>23</v>
      </c>
    </row>
    <row r="120" spans="1:5" ht="63.75">
      <c r="A120" s="27" t="s">
        <v>50</v>
      </c>
      <c r="E120" s="28" t="s">
        <v>677</v>
      </c>
    </row>
    <row r="121" spans="1:5" ht="38.25">
      <c r="A121" s="29" t="s">
        <v>52</v>
      </c>
      <c r="E121" s="30" t="s">
        <v>678</v>
      </c>
    </row>
    <row r="122" spans="1:5" ht="51">
      <c r="A122" t="s">
        <v>54</v>
      </c>
      <c r="E122" s="28" t="s">
        <v>402</v>
      </c>
    </row>
    <row r="123" spans="1:16" ht="12.75">
      <c r="A123" s="18" t="s">
        <v>45</v>
      </c>
      <c r="B123" s="22" t="s">
        <v>261</v>
      </c>
      <c r="C123" s="22" t="s">
        <v>415</v>
      </c>
      <c r="D123" s="18" t="s">
        <v>74</v>
      </c>
      <c r="E123" s="23" t="s">
        <v>416</v>
      </c>
      <c r="F123" s="24" t="s">
        <v>49</v>
      </c>
      <c r="G123" s="25">
        <v>4</v>
      </c>
      <c r="H123" s="26">
        <v>2910.11</v>
      </c>
      <c r="I123" s="26">
        <f>ROUND(ROUND(H123,2)*ROUND(G123,3),2)</f>
        <v>11640.44</v>
      </c>
      <c r="O123">
        <f>(I123*21)/100</f>
        <v>2444.4924</v>
      </c>
      <c r="P123" t="s">
        <v>23</v>
      </c>
    </row>
    <row r="124" spans="1:5" ht="102">
      <c r="A124" s="27" t="s">
        <v>50</v>
      </c>
      <c r="E124" s="28" t="s">
        <v>642</v>
      </c>
    </row>
    <row r="125" spans="1:5" ht="12.75">
      <c r="A125" s="29" t="s">
        <v>52</v>
      </c>
      <c r="E125" s="30" t="s">
        <v>368</v>
      </c>
    </row>
    <row r="126" spans="1:5" ht="140.25">
      <c r="A126" t="s">
        <v>54</v>
      </c>
      <c r="E126" s="28" t="s">
        <v>419</v>
      </c>
    </row>
    <row r="127" spans="1:16" ht="12.75">
      <c r="A127" s="18" t="s">
        <v>45</v>
      </c>
      <c r="B127" s="22" t="s">
        <v>267</v>
      </c>
      <c r="C127" s="22" t="s">
        <v>427</v>
      </c>
      <c r="D127" s="18" t="s">
        <v>74</v>
      </c>
      <c r="E127" s="23" t="s">
        <v>428</v>
      </c>
      <c r="F127" s="24" t="s">
        <v>145</v>
      </c>
      <c r="G127" s="25">
        <v>0.42</v>
      </c>
      <c r="H127" s="26">
        <v>699.67</v>
      </c>
      <c r="I127" s="26">
        <f>ROUND(ROUND(H127,2)*ROUND(G127,3),2)</f>
        <v>293.86</v>
      </c>
      <c r="O127">
        <f>(I127*21)/100</f>
        <v>61.71060000000001</v>
      </c>
      <c r="P127" t="s">
        <v>23</v>
      </c>
    </row>
    <row r="128" spans="1:5" ht="51">
      <c r="A128" s="27" t="s">
        <v>50</v>
      </c>
      <c r="E128" s="28" t="s">
        <v>679</v>
      </c>
    </row>
    <row r="129" spans="1:5" ht="12.75">
      <c r="A129" s="29" t="s">
        <v>52</v>
      </c>
      <c r="E129" s="30" t="s">
        <v>680</v>
      </c>
    </row>
    <row r="130" spans="1:5" ht="114.75">
      <c r="A130" t="s">
        <v>54</v>
      </c>
      <c r="E130" s="28" t="s">
        <v>425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Ludek Pavlu</cp:lastModifiedBy>
  <cp:lastPrinted>2022-04-26T06:28:33Z</cp:lastPrinted>
  <dcterms:modified xsi:type="dcterms:W3CDTF">2022-04-26T07:24:56Z</dcterms:modified>
  <cp:category/>
  <cp:version/>
  <cp:contentType/>
  <cp:contentStatus/>
</cp:coreProperties>
</file>