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21" sheetId="3" r:id="rId3"/>
    <sheet name="SO 181" sheetId="4" r:id="rId4"/>
    <sheet name="SO 201" sheetId="5" r:id="rId5"/>
    <sheet name="SO 460" sheetId="6" r:id="rId6"/>
  </sheets>
  <definedNames/>
  <calcPr fullCalcOnLoad="1"/>
</workbook>
</file>

<file path=xl/sharedStrings.xml><?xml version="1.0" encoding="utf-8"?>
<sst xmlns="http://schemas.openxmlformats.org/spreadsheetml/2006/main" count="2765" uniqueCount="925">
  <si>
    <t>Firma: Firma</t>
  </si>
  <si>
    <t>Rekapitulace ceny</t>
  </si>
  <si>
    <t>Stavba: 072021 - III/33721 Močovice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</si>
  <si>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</si>
  <si>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</si>
  <si>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</si>
  <si>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</si>
  <si>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</si>
  <si>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</si>
  <si>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</si>
  <si>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</si>
  <si>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</si>
  <si>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</si>
  <si>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</si>
  <si>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</si>
  <si>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072021</t>
  </si>
  <si>
    <t>III/33721 Močovice</t>
  </si>
  <si>
    <t>O</t>
  </si>
  <si>
    <t>Rozpočet:</t>
  </si>
  <si>
    <t>0,00</t>
  </si>
  <si>
    <t>15,00</t>
  </si>
  <si>
    <t>21,00</t>
  </si>
  <si>
    <t>3</t>
  </si>
  <si>
    <t>2</t>
  </si>
  <si>
    <t>SO 001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</si>
  <si>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</si>
  <si>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</si>
  <si>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</si>
  <si>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</si>
  <si>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</si>
  <si>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</si>
  <si>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</si>
  <si>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</si>
  <si>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</si>
  <si>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</si>
  <si>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</si>
  <si>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</si>
  <si>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</si>
  <si>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</si>
  <si>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</si>
  <si>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</si>
  <si>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</si>
  <si>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</si>
  <si>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</si>
  <si>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</si>
  <si>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</si>
  <si>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</si>
  <si>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</si>
  <si>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</si>
  <si>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</si>
  <si>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</si>
  <si>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zkoušení a vyhodnocení kvality použitých materiálů a prací</t>
  </si>
  <si>
    <t>VV</t>
  </si>
  <si>
    <t>TS</t>
  </si>
  <si>
    <t>zahrnuje veškeré náklady spojené s objednatelem požadovanými zkouškami a měřeními</t>
  </si>
  <si>
    <t>02730</t>
  </si>
  <si>
    <t>POMOC PRÁCE ZŘÍZ NEBO ZAJIŠŤ OCHRANU INŽENÝRSKÝCH SÍTÍ</t>
  </si>
  <si>
    <t>zaměření a vyznačení stávajících IS, jejich ochrana nebo přeložení  
"Vytýčení inženýrských sítí jejich správci"</t>
  </si>
  <si>
    <t>zahrnuje veškeré náklady spojené s objednatelem požadovanými zařízeními</t>
  </si>
  <si>
    <t>02911-01</t>
  </si>
  <si>
    <t>OSTATNÍ POŽADAVKY - GEODETICKÉ ZAMĚŘENÍ</t>
  </si>
  <si>
    <t>Geodetické práce a zaměření skutečného provedení po dokončení stavby</t>
  </si>
  <si>
    <t>zahrnuje veškeré náklady spojené s objednatelem požadovanými pracemi</t>
  </si>
  <si>
    <t>02943</t>
  </si>
  <si>
    <t>OSTATNÍ POŽADAVKY - VYPRACOVÁNÍ RDS</t>
  </si>
  <si>
    <t>02944</t>
  </si>
  <si>
    <t>OSTAT POŽADAVKY - DOKUMENTACE SKUTEČ PROVEDENÍ V DIGIT FORMĚ</t>
  </si>
  <si>
    <t>DSPS</t>
  </si>
  <si>
    <t>02946</t>
  </si>
  <si>
    <t>OSTAT POŽADAVKY - FOTODOKUMENTACE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</si>
  <si>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</si>
  <si>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7</t>
  </si>
  <si>
    <t>02960</t>
  </si>
  <si>
    <t>OSTATNÍ POŽADAVKY - ODBORNÝ DOZOR</t>
  </si>
  <si>
    <t>dozor geotechnika stavby, vyhodnocení konstrukcí a materiálů</t>
  </si>
  <si>
    <t>zahrnuje veškeré náklady spojené s objednatelem požadovaným dozorem</t>
  </si>
  <si>
    <t>8</t>
  </si>
  <si>
    <t>02991</t>
  </si>
  <si>
    <t>a</t>
  </si>
  <si>
    <t>OSTATNÍ POŽADAVKY - INFORMAČNÍ TABULE</t>
  </si>
  <si>
    <t>KUS</t>
  </si>
  <si>
    <t>"Informační tabule v průběhu stavby – Zhotovitel, TDS, cena, a další povinné údaje  (Povinný min. rozměr dočas. billboardu je 2,1 x 2,2m)"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</si>
  <si>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</si>
  <si>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b</t>
  </si>
  <si>
    <t>"Tabule STŘEDOČESKÝ KRAJ, OMLOUVÁME SE ZA DOČASNÉ OMEZENÍ"</t>
  </si>
  <si>
    <t>03100</t>
  </si>
  <si>
    <t>ZAŘÍZENÍ STAVENIŠTĚ - ZŘÍZENÍ, PROVOZ, DEMONTÁŽ</t>
  </si>
  <si>
    <t>"Zřízení, údržba, demontáž ZS vč. vyklizení - úklidu prostoru staveniště"</t>
  </si>
  <si>
    <t>zahrnuje objednatelem povolené náklady na pořízení (event. pronájem), provozování, udržování a likvidaci zhotovitelova zařízení</t>
  </si>
  <si>
    <t>11</t>
  </si>
  <si>
    <t>049303</t>
  </si>
  <si>
    <t>R</t>
  </si>
  <si>
    <t>Náklady vzniklé v souvislosti s předáním stavby</t>
  </si>
  <si>
    <t>KČ</t>
  </si>
  <si>
    <t>"Náklady na opravu poškozených komunikací na objízdných trasách, včetně projektu DIO, projednání DIO a získání DIR - PRELIMINÁŘ - PEVNÁ CENA 1.500.000,- Kč bez DPH"  
"ČERPÁNO DLE SKUTEČNOSTI, DLE POŽADAVKŮ A POUZE SE SOUHLASEM INVESTORA"</t>
  </si>
  <si>
    <t>12</t>
  </si>
  <si>
    <t>060001</t>
  </si>
  <si>
    <t>ÚZEMNÍ VLIVY</t>
  </si>
  <si>
    <t>SOUB</t>
  </si>
  <si>
    <t>13</t>
  </si>
  <si>
    <t>070001</t>
  </si>
  <si>
    <t>PROVOZNÍ VLIVY</t>
  </si>
  <si>
    <t>14</t>
  </si>
  <si>
    <t>091704</t>
  </si>
  <si>
    <t>NÁKLADY NA ÚDRŽBU</t>
  </si>
  <si>
    <t>"Čištění komunikací a prostor dotčených výstavbou"</t>
  </si>
  <si>
    <t>SO 121</t>
  </si>
  <si>
    <t>SILNICE III/33721</t>
  </si>
  <si>
    <t>014102</t>
  </si>
  <si>
    <t>POPLATKY ZA SKLÁDKU</t>
  </si>
  <si>
    <t>T</t>
  </si>
  <si>
    <t>nános z krajnic a zemina</t>
  </si>
  <si>
    <t>135*0,2*2,0=54,000 [A]   dle pol. 12924 - odhad tl. 20 cm x koef. na tuny 
(1300+1,197)*2,0=2 602,394 [B]   dle pol. 17120 
Celkem: A+B=2 656,394 [C]</t>
  </si>
  <si>
    <t>zahrnuje veškeré poplatky provozovateli skládky související s uložením odpadu na skládce.</t>
  </si>
  <si>
    <t>kámen, ŠD</t>
  </si>
  <si>
    <t>4097,022*2,2=9 013,448 [A]    ŠD dle pol. 113326 
2,24*2,6=5,824 [B]    kostka drobná dle pol. 113176 
Celkem: A+B=9 019,272 [C]</t>
  </si>
  <si>
    <t>beton, ŽB</t>
  </si>
  <si>
    <t>103*((0,15*0,08)+(0,3*0,15))*2,4=14,090 [A]    dle pol. 113514 - obruba + lože 
432*((0,15*0,25)+(0,3*0,15))*2,4=85,536 [B]    dle pol. 113524 - obruba + lože 
455,003*2,4=1 092,007 [C]    dle pol. 113346 
22,612*2,4=54,269 [D]    dle pol. 113186 
2*2,5=5,000 [E]        vybourané čelo propustku dle pol. 966166 
16*0,5*2,4=19,200 [F]       UV a HV dle pol. 96687 x odhad 0,5 m3 na jednu vpust 
Celkem: A+B+C+D+E+F=1 270,102 [G]</t>
  </si>
  <si>
    <t>103,8*2,0=207,600 [A]    ornice</t>
  </si>
  <si>
    <t>014132</t>
  </si>
  <si>
    <t>POPLATKY ZA SKLÁDKU TYP S-NO (NEBEZPEČNÝ ODPAD)</t>
  </si>
  <si>
    <t>dle pol. 113336</t>
  </si>
  <si>
    <t>117,2*2,2=257,840 [A]</t>
  </si>
  <si>
    <t>014201</t>
  </si>
  <si>
    <t>POPLATKY ZA ZEMNÍK - ZEMINA</t>
  </si>
  <si>
    <t>M3</t>
  </si>
  <si>
    <t>135=135,000 [A]</t>
  </si>
  <si>
    <t>zahrnuje veškeré poplatky majiteli zemníku související s nákupem zeminy (nikoliv s otvírkou zemníku)</t>
  </si>
  <si>
    <t>Zemní práce</t>
  </si>
  <si>
    <t>113136</t>
  </si>
  <si>
    <t>ODSTRANĚNÍ KRYTU ZPEVNĚNÝCH PLOCH S ASFALT POJIVEM, ODVOZ DO 12KM</t>
  </si>
  <si>
    <t>vybourání stávající asfaltové podkladní vrstvy tl. cca 80mm (kategorie ZAS - T1), co nebude zpětně zabudováno na stavbě - odkup vyfrézované směsi zhotovitelem dle SOD</t>
  </si>
  <si>
    <t>1480*0,08=118,400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</si>
  <si>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</si>
  <si>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113176</t>
  </si>
  <si>
    <t>ODSTRAN KRYTU ZPEVNĚNÝCH PLOCH Z DLAŽEB KOSTEK, ODVOZ DO 12KM</t>
  </si>
  <si>
    <t>vybourání stávajícího chodníku s možností pojezdu s krytem dlážděným kostka drobná tl. cca 320mm stupňovitě po vrstvách, včetně očištění dlažby a uložení na sklad, odvozu na skládku a skládkovného</t>
  </si>
  <si>
    <t>7*0,32=2,240 [A]</t>
  </si>
  <si>
    <t>11318</t>
  </si>
  <si>
    <t>ODSTRANĚNÍ KRYTU ZPEVNĚNÝCH PLOCH Z DLAŽDIC</t>
  </si>
  <si>
    <t>vybourání stávajícího chodníku s krytem dlážděným cementobetonová dlažba tl. cca 240mm (DL-60mm) stupňovitě po vrstvách, včetně očištění dlažby a uložení k zpětnému použití (207,0+nebude-li souběh staveb 350,0*0,7) (30% použití zpetně)</t>
  </si>
  <si>
    <t>466*0,06*0,3=8,388 [A]</t>
  </si>
  <si>
    <t>113186</t>
  </si>
  <si>
    <t>ODSTRANĚNÍ KRYTU ZPEVNĚNÝCH PLOCH Z DLAŽDIC, ODVOZ DO 12KM</t>
  </si>
  <si>
    <t>- vybourání stávajícího chodníku s krytem dlážděným cementobetonová dlažba tl. cca 240mm (DL-60mm) stupňovitě po vrstvách, včetně očištění dlažby a uložení k zpětnému použití, odvozu na skládku a skládkovného  (207,0+nebude-li souběh staveb 350,0*0,7) (30% použití zpetně)  
- vybourání stávajícího chodníku s možností pojezdu / sjezdu s krytem dlážděným cementobetonová dlažba tl. cca 320mm (DL-80mm) stupňovitě po vrstvách, včetně odvozu na skládku</t>
  </si>
  <si>
    <t>466*0,06*0,7=19,572 [A]   70 % na skládku - chodník 
38*0,08=3,040 [B]            chodníky/vjezdy 
Celkem: A+B=22,612 [C]</t>
  </si>
  <si>
    <t>113326</t>
  </si>
  <si>
    <t>ODSTRAN PODKL ZPEVNĚNÝCH PLOCH Z KAMENIVA NESTMEL, ODVOZ DO 12KM</t>
  </si>
  <si>
    <t>- vybourání stávající vozovky po odstranění asfaltových vrstev stupňovitě po vrstvách tl. cca 470mm (ŠD-12cm, ŠD-20cm), včetně odvozu na skládku (rozšíření cca 3%)  
- vybourání stávajícího chodníku s krytem dlážděným cementobetonová dlažba tl. cca 240mm (L-30mm, ŠD-150mm) stupňovitě po vrstvách, odvozu na skládku  
- vybourání stávajícího chodníku s možností pojezdu / sjezdu s krytem dlážděným cementobetonová dlažba tl. cca 320mm (DL-80mm, L-40mm, ŠD-200mm) stupňovitě po vrstvách, včetně odvozu na skládku</t>
  </si>
  <si>
    <t>2945*1,03=3 033,350 [A]    plocha x rozšíření - vozovka 
A*(0,12+0,20)=970,672 [B]   tloušťka dvou vrstev ŠD 
466*(0,03+0,15)=83,880 [C]  chodník - lože dlažby a podkladní vrstva 
38*(0,04+0,2)=9,120 [D]      chodníky (sjezdy) - lože dlažby a podkladní vrstva 
Celkem: A+B+C+D=4 097,022 [E]</t>
  </si>
  <si>
    <t>113336</t>
  </si>
  <si>
    <t>ODSTRAN PODKL ZPEVNĚNÝCH PLOCH S ASFALT POJIVEM, ODVOZ DO 12KM</t>
  </si>
  <si>
    <t>vybourání stávající asfaltové podkladní vrstvy tl. cca 80mm (kategorie ZAS - T3), včetně odvozu na skládku; pozn: Dle vyhlášky 130/2019 Sb. je znovuzískaná asfaltová směs částečně zatříděna do kategorie ZAS-T3 s celkovým množstvím PAU do 31 mg/kg v sušině. Na základě vyhlášky MŽP č. 294/2005 Sb. je limit pro uložení na skládku inertního odpadu ve výši 80 mg/kg v sušině</t>
  </si>
  <si>
    <t>1465*0,08=117,200 [A]</t>
  </si>
  <si>
    <t>113346</t>
  </si>
  <si>
    <t>ODSTRAN PODKL ZPEVNĚNÝCH PLOCH S CEM POJIVEM, ODVOZ DO 12KM</t>
  </si>
  <si>
    <t>vybourání stávající vozovky po odstranění asfaltových vrstev stupňovitě po vrstvách tl. cca 470mm - CB-15cm, včetně odvozu na skládku (rozšíření cca 3%)</t>
  </si>
  <si>
    <t>2945*1,03*0,15=455,003 [A]</t>
  </si>
  <si>
    <t>113514</t>
  </si>
  <si>
    <t>ODSTRANĚNÍ ZÁHONOVÝCH OBRUBNÍKŮ, ODVOZ DO 5KM</t>
  </si>
  <si>
    <t>M</t>
  </si>
  <si>
    <t>odstranění záhonových obrub betonových včetně odstranění lože a odvozu na skládku</t>
  </si>
  <si>
    <t>103=103,000 [A]</t>
  </si>
  <si>
    <t>15</t>
  </si>
  <si>
    <t>11351B</t>
  </si>
  <si>
    <t>ODSTRANĚNÍ ZÁHONOVÝCH OBRUBNÍKŮ - DOPRAVA</t>
  </si>
  <si>
    <t>tkm</t>
  </si>
  <si>
    <t>do 12 km</t>
  </si>
  <si>
    <t>14,09*7=98,630 [A]    tuny dle pol. 014102.3 x km do 12 km celkem</t>
  </si>
  <si>
    <t>Položka zahrnuje samostatnou dopravu suti a vybouraných hmot. Množství se určí jako součin hmotnosti [t] a požadované vzdálenosti [km].</t>
  </si>
  <si>
    <t>16</t>
  </si>
  <si>
    <t>113524</t>
  </si>
  <si>
    <t>ODSTRANĚNÍ CHODNÍKOVÝCH A SILNIČNÍCH OBRUBNÍKŮ BETONOVÝCH, ODVOZ DO 5KM</t>
  </si>
  <si>
    <t>odstranění silničních obrub betonových včetně odstranění lože a odvozu na skládku</t>
  </si>
  <si>
    <t>432=432,000 [A]</t>
  </si>
  <si>
    <t>17</t>
  </si>
  <si>
    <t>11352B</t>
  </si>
  <si>
    <t>ODSTRANĚNÍ CHODNÍKOVÝCH A SILNIČNÍCH OBRUBNÍKŮ BETONOVÝCH - DOPRAVA</t>
  </si>
  <si>
    <t>12 km</t>
  </si>
  <si>
    <t>85,536*7=598,752 [A]</t>
  </si>
  <si>
    <t>18</t>
  </si>
  <si>
    <t>113726</t>
  </si>
  <si>
    <t>FRÉZOVÁNÍ ZPEVNĚNÝCH PLOCH ASFALTOVÝCH, ODVOZ DO 12KM</t>
  </si>
  <si>
    <t>vybourání stávajícího asfaltového krytu vozovky tl. cca 50mm (kategorie ZAS - T1), co nebude zpětně zabudováno na stavbě - odkup vyfrézované směsi zhotovitelem dle SOD</t>
  </si>
  <si>
    <t>2945*0,05=147,250 [A]</t>
  </si>
  <si>
    <t>19</t>
  </si>
  <si>
    <t>121106</t>
  </si>
  <si>
    <t>SEJMUTÍ ORNICE NEBO LESNÍ PŮDY S ODVOZEM DO 12KM</t>
  </si>
  <si>
    <t>692*0,15=103,800 [A]</t>
  </si>
  <si>
    <t>položka zahrnuje sejmutí ornice bez ohledu na tloušťku vrstvy a její vodorovnou dopravu  
nezahrnuje uložení na trvalou skládku</t>
  </si>
  <si>
    <t>20</t>
  </si>
  <si>
    <t>123736</t>
  </si>
  <si>
    <t>ODKOP PRO SPOD STAVBU SILNIC A ŽELEZNIC TŘ. I, ODVOZ DO 12KM</t>
  </si>
  <si>
    <t>vč. odvozu na skládku</t>
  </si>
  <si>
    <t>1300=1 300,000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</si>
  <si>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</si>
  <si>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21</t>
  </si>
  <si>
    <t>125736</t>
  </si>
  <si>
    <t>VYKOPÁVKY ZE ZEMNÍKŮ A SKLÁDEK TŘ. I, ODVOZ DO 12KM</t>
  </si>
  <si>
    <t>materiál vhodný do aktivní zóny</t>
  </si>
  <si>
    <t>135=135,000 [A]    dle pol. 17130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</si>
  <si>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</si>
  <si>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22</t>
  </si>
  <si>
    <t>12924</t>
  </si>
  <si>
    <t>ČIŠTĚNÍ KRAJNIC OD NÁNOSU TL. DO 200MM</t>
  </si>
  <si>
    <t>M2</t>
  </si>
  <si>
    <t>stržení krajnice v šířce cca 0,5m, včetně odstranění nánosu,  
vč. odvozu a uložení na skládku</t>
  </si>
  <si>
    <t>270*0,5=135,000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</si>
  <si>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</si>
  <si>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23</t>
  </si>
  <si>
    <t>17120</t>
  </si>
  <si>
    <t>ULOŽENÍ SYPANINY DO NÁSYPŮ A NA SKLÁDKY BEZ ZHUTNĚNÍ</t>
  </si>
  <si>
    <t>103,8=103,800 [A]    ornice dle pol. 121106 - na MDP nebo na skládku 
1300=1 300,000 [B]    dle pol. 123736 
19*(0,3*0,3*0,7)=1,197 [C]  zemina z jamek pro sloupky DZ - dle pol. 914911 
Celkem: A+B+C=1 404,997 [D]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</si>
  <si>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</si>
  <si>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24</t>
  </si>
  <si>
    <t>17130</t>
  </si>
  <si>
    <t>ULOŽENÍ SYPANINY DO NÁSYPŮ V AKTIVNÍ ZÓNĚ SE ZHUTNĚNÍM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</si>
  <si>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</si>
  <si>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25</t>
  </si>
  <si>
    <t>18110</t>
  </si>
  <si>
    <t>ÚPRAVA PLÁNĚ SE ZHUTNĚNÍM V HORNINĚ TŘ. I</t>
  </si>
  <si>
    <t>- příprava parapláně (urovnání a zhutnění) před sanací  
- příprava pláně před položení vozovkových vrstev a chodníků (urovnání a zhutnění)</t>
  </si>
  <si>
    <t>3023=3 023,000 [A]    dle pol. 21452 
2880=2 880,000 [B] 
45+8+575+6+45=679,000 [C] 
Celkem: A+B+C=6 582,000 [D]</t>
  </si>
  <si>
    <t>položka zahrnuje úpravu pláně včetně vyrovnání výškových rozdílů. Míru zhutnění určuje projekt.</t>
  </si>
  <si>
    <t>26</t>
  </si>
  <si>
    <t>18130</t>
  </si>
  <si>
    <t>ÚPRAVA PLÁNĚ BEZ ZHUTNĚNÍ</t>
  </si>
  <si>
    <t>před ozeleněním</t>
  </si>
  <si>
    <t>725=725,000 [A]</t>
  </si>
  <si>
    <t>položka zahrnuje úpravu pláně včetně vyrovnání výškových rozdílů</t>
  </si>
  <si>
    <t>27</t>
  </si>
  <si>
    <t>18222</t>
  </si>
  <si>
    <t>ROZPROSTŘENÍ ORNICE VE SVAHU V TL DO 0,15M</t>
  </si>
  <si>
    <t>položka zahrnuje:  
nutné přemístění ornice z dočasných skládek vzdálených do 50m  
rozprostření ornice v předepsané tloušťce ve svahu přes 1:5</t>
  </si>
  <si>
    <t>28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</si>
  <si>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</si>
  <si>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</si>
  <si>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</si>
  <si>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29</t>
  </si>
  <si>
    <t>18600</t>
  </si>
  <si>
    <t>ZALÉVÁNÍ VODOU</t>
  </si>
  <si>
    <t>3x</t>
  </si>
  <si>
    <t>725*0,01*3=21,750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</si>
  <si>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</si>
  <si>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</si>
  <si>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30</t>
  </si>
  <si>
    <t>212625</t>
  </si>
  <si>
    <t>TRATIVODY KOMPL Z TRUB Z PLAST HM DN DO 100MM, RÝHA TŘ I</t>
  </si>
  <si>
    <t>610=610,000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</si>
  <si>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</si>
  <si>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31</t>
  </si>
  <si>
    <t>21361</t>
  </si>
  <si>
    <t>DRENÁŽNÍ VRSTVY Z GEOTEXTILIE</t>
  </si>
  <si>
    <t>610*(0,5*4)=1 220,000 [A]   délka dle pol. 212625 x délka v řezu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</si>
  <si>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</si>
  <si>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32</t>
  </si>
  <si>
    <t>21452</t>
  </si>
  <si>
    <t>SANAČNÍ VRSTVY Z KAMENIVA DRCENÉHO</t>
  </si>
  <si>
    <t>sanace silniční pláně v tl.0,5m, ŠDB 0/63, separace geotextilií dle pol. 21461   
(přesný způsob sanace bude konzultován s odpovědným geologem stavby)</t>
  </si>
  <si>
    <t>(2880+83+60)*0,5=1 511,500 [A]</t>
  </si>
  <si>
    <t>položka zahrnuje dodávku předepsaného kameniva, mimostaveništní a vnitrostaveništní dopravu a jeho uložení  
není-li v zadávací dokumentaci uvedeno jinak, jedná se o nakupovaný materiál</t>
  </si>
  <si>
    <t>33</t>
  </si>
  <si>
    <t>21461</t>
  </si>
  <si>
    <t>SEPARAČNÍ GEOTEXTILIE</t>
  </si>
  <si>
    <t>3023=3 023,000 [A]    dle pol. 21452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</si>
  <si>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</si>
  <si>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Vodorovné konstrukce</t>
  </si>
  <si>
    <t>34</t>
  </si>
  <si>
    <t>46251</t>
  </si>
  <si>
    <t>ZÁHOZ Z LOMOVÉHO KAMENE</t>
  </si>
  <si>
    <t>ukončení mělkého příkopu kamenným záhozem, včetně osazení a dodávky</t>
  </si>
  <si>
    <t>3*0,3=0,900 [A]</t>
  </si>
  <si>
    <t>položka zahrnuje:  
- dodávku a zához lomového kamene předepsané frakce včetně mimostaveništní a vnitrostaveništní dopravy  
není-li v zadávací dokumentaci uvedeno jinak, jedná se o nakupovaný materiál</t>
  </si>
  <si>
    <t>35</t>
  </si>
  <si>
    <t>465512</t>
  </si>
  <si>
    <t>DLAŽBY Z LOMOVÉHO KAMENE NA MC</t>
  </si>
  <si>
    <t>obnova čela propustku DN400, šikmé čelo kamenné, včetně úpravy napojení na troubu, pročištění a doplnění zeminy (1ks)</t>
  </si>
  <si>
    <t>4*0,3=1,200 [A]    odhad tlouštky odláždění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</si>
  <si>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</si>
  <si>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</si>
  <si>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36</t>
  </si>
  <si>
    <t>56330</t>
  </si>
  <si>
    <t>VOZOVKOVÉ VRSTVY ZE ŠTĚRKODRTI</t>
  </si>
  <si>
    <t>(2880*0,15)+(2880*1,4*0,2)=1 238,400 [A]    vozovka tl. 460 mm - ŠD tl. 150 mm a 200 mm - spodní vrstva rozšířená 
(45+8)*0,2=10,600 [B]   přejezdy dle pol. 582612 
(575+6)*0,15=87,150 [C]   chodníkové plochy dle pol. 582611 
45*0,25=11,250 [D]       doplnění konstrukce z R-mat 
Celkem: A+B+C+D=1 347,400 [E]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</si>
  <si>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</si>
  <si>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37</t>
  </si>
  <si>
    <t>56362</t>
  </si>
  <si>
    <t>VOZOVKOVÉ VRSTVY Z RECYKLOVANÉHO MATERIÁLU TL DO 100MM</t>
  </si>
  <si>
    <t>konstrukce tl. 350mm - Rmat</t>
  </si>
  <si>
    <t>45=45,000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</si>
  <si>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</si>
  <si>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38</t>
  </si>
  <si>
    <t>56932</t>
  </si>
  <si>
    <t>ZPEVNĚNÍ KRAJNIC ZE ŠTĚRKODRTI TL. DO 100MM</t>
  </si>
  <si>
    <t>83=83,000 [A]</t>
  </si>
  <si>
    <t>- dodání kameniva předepsané kvality a zrnitosti  
- rozprostření a zhutnění vrstvy v předepsané tloušťce  
- zřízení vrstvy bez rozlišení šířky, pokládání vrstvy po etapách</t>
  </si>
  <si>
    <t>39</t>
  </si>
  <si>
    <t>572111</t>
  </si>
  <si>
    <t>INFILTRAČNÍ POSTŘIK ASFALTOVÝ DO 0,5KG/M2</t>
  </si>
  <si>
    <t>PI-C 0,4 kg/m2</t>
  </si>
  <si>
    <t>2880=2 880,000 [A]   dle pol. 574E66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</si>
  <si>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</si>
  <si>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40</t>
  </si>
  <si>
    <t>572213</t>
  </si>
  <si>
    <t>SPOJOVACÍ POSTŘIK Z EMULZE DO 0,5KG/M2</t>
  </si>
  <si>
    <t>PS-C 0,3 kg/m2</t>
  </si>
  <si>
    <t>2880=2 880,000 [A]   dle pol. 574A34</t>
  </si>
  <si>
    <t>41</t>
  </si>
  <si>
    <t>574A34</t>
  </si>
  <si>
    <t>ASFALTOVÝ BETON PRO OBRUSNÉ VRSTVY ACO 11+, 11S TL. 40MM</t>
  </si>
  <si>
    <t>vozovka s krytem asfaltovým, tl. 460mm, NÚPK D1-N-3, TDZ V, P III</t>
  </si>
  <si>
    <t>2880=2 880,000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</si>
  <si>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</si>
  <si>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42</t>
  </si>
  <si>
    <t>574E66</t>
  </si>
  <si>
    <t>ASFALTOVÝ BETON PRO PODKLADNÍ VRSTVY ACP 16+, 16S TL. 70MM</t>
  </si>
  <si>
    <t>2880=2 880,000 [A]    dle pol. 574A34</t>
  </si>
  <si>
    <t>43</t>
  </si>
  <si>
    <t>582611</t>
  </si>
  <si>
    <t>KRYTY Z BETON DLAŽDIC SE ZÁMKEM ŠEDÝCH TL 60MM DO LOŽE Z KAM</t>
  </si>
  <si>
    <t>chodníky s krytem dlážděným cementobetonová dlažba šedá tl. 240mm, NÚPK D2-D-1, TDZ CH, P II (225,0+nebude-li souběh staveb 350,0) - 140 m2 zpětně použita stávající DL</t>
  </si>
  <si>
    <t>575=575,000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</si>
  <si>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</si>
  <si>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44</t>
  </si>
  <si>
    <t>582612</t>
  </si>
  <si>
    <t>KRYTY Z BETON DLAŽDIC SE ZÁMKEM ŠEDÝCH TL 80MM DO LOŽE Z KAM</t>
  </si>
  <si>
    <t>chodníkové přejezdy a sjezdy s krytem dlážděným cementobetonová dlažba šedá tl. 320mm, NÚPK D2-D-1, TDZ VI, P II  
vč. lože tl. 40 mm</t>
  </si>
  <si>
    <t>45</t>
  </si>
  <si>
    <t>58261A</t>
  </si>
  <si>
    <t>KRYTY Z BETON DLAŽDIC SE ZÁMKEM BAREV RELIÉF TL 60MM DO LOŽE Z KAM</t>
  </si>
  <si>
    <t>chodníkové plochy s krytem dlážděným reliéfní dlažbou pro nevidomé - červená DL, tl. 240mm, NÚPK D2-D-1, TDZ CH, PII</t>
  </si>
  <si>
    <t>6=6,000 [A]</t>
  </si>
  <si>
    <t>46</t>
  </si>
  <si>
    <t>58261B</t>
  </si>
  <si>
    <t>KRYTY Z BETON DLAŽDIC SE ZÁMKEM BAREV RELIÉF TL 80MM DO LOŽE Z KAM</t>
  </si>
  <si>
    <t>chodníkové plochy s krytem dlážděným reliéfní dlažbou pro nevidomé - červená DL, tl. 320mm, NÚPK D2-D-1, TDZ VI, PII</t>
  </si>
  <si>
    <t>8=8,000 [A]</t>
  </si>
  <si>
    <t>47</t>
  </si>
  <si>
    <t>58910</t>
  </si>
  <si>
    <t>VÝPLŇ SPAR ASFALTEM</t>
  </si>
  <si>
    <t>1020=1 020,000 [A]    dle pol. 919113</t>
  </si>
  <si>
    <t>položka zahrnuje:  
- dodávku předepsaného materiálu  
- vyčištění a výplň spar tímto materiálem</t>
  </si>
  <si>
    <t>Úpravy povrchů, podlahy, výplně otvorů</t>
  </si>
  <si>
    <t>48</t>
  </si>
  <si>
    <t>62845</t>
  </si>
  <si>
    <t>SPÁROVÁNÍ STÁVAJÍCÍCH DLAŽEB CEMENT MALTOU</t>
  </si>
  <si>
    <t>vyspárování kostek žlabu dle pol. 935812</t>
  </si>
  <si>
    <t>59,4=59,400 [A]</t>
  </si>
  <si>
    <t>položka zahrnuje:  
dodávku veškerého materiálu potřebného pro předepsanou úpravu v předepsané kvalitě  
vyčištění spar (vyškrábání), vypláchnutí spar vodou, očištění povrchu  
spárování  
odklizení suti a přebytečného materiálu  
potřebná lešení</t>
  </si>
  <si>
    <t>Potrubí</t>
  </si>
  <si>
    <t>49</t>
  </si>
  <si>
    <t>83434</t>
  </si>
  <si>
    <t>POTRUBÍ Z TRUB KAMENINOVÝCH DN DO 200MM</t>
  </si>
  <si>
    <t>přípojky vpustí (trouba kanalizační kameninová DN 200, kolena, vložky), včetně výkopu, uložení (podsypu, betony, zásyp) a dodávka</t>
  </si>
  <si>
    <t>37=37,000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</si>
  <si>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</si>
  <si>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50</t>
  </si>
  <si>
    <t>89712</t>
  </si>
  <si>
    <t>VPUSŤ KANALIZAČNÍ ULIČNÍ KOMPLETNÍ Z BETONOVÝCH DÍLCŮ</t>
  </si>
  <si>
    <t>uliční vpusť kompletní na zatížení min.D 400, výkop, osazení a dodávka, včetně napojení na přípojku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</si>
  <si>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</si>
  <si>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51</t>
  </si>
  <si>
    <t>89722</t>
  </si>
  <si>
    <t>VPUSŤ KANALIZAČNÍ HORSKÁ KOMPLETNÍ Z BETON DÍLCŮ</t>
  </si>
  <si>
    <t>horská vpusť kompletní, výkop, osazení a dodávka, včetně napojení na přípojku</t>
  </si>
  <si>
    <t>10=10,000 [A]</t>
  </si>
  <si>
    <t>52</t>
  </si>
  <si>
    <t>89924</t>
  </si>
  <si>
    <t>VÝŠKOVÁ ÚPRAVA ULIČNÍCH ZNAKŮ</t>
  </si>
  <si>
    <t>výšková rektifikace uličního znaku - šoupě (plynovod nebo vodovod), včetně výměny šoupata, osazení a dodávka</t>
  </si>
  <si>
    <t>23=23,000 [A]</t>
  </si>
  <si>
    <t>53</t>
  </si>
  <si>
    <t>899652</t>
  </si>
  <si>
    <t>ZKOUŠKA VODOTĚSNOSTI POTRUBÍ DN DO 300MM</t>
  </si>
  <si>
    <t>včetně kamerové prohlídky potrubí do DN 300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</si>
  <si>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</si>
  <si>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Ostatní konstrukce a práce</t>
  </si>
  <si>
    <t>54</t>
  </si>
  <si>
    <t>9111A2</t>
  </si>
  <si>
    <t>ZÁBRADLÍ SILNIČNÍ S VODOR MADLY - MONTÁŽ S PŘESUNEM (BEZ DODÁVKY)</t>
  </si>
  <si>
    <t>nové osazení zábradlí dle pol. 9111A3 - dle nového výškového průběhu chodníku, včetně včetně zemních prací, základu a osazení a natření</t>
  </si>
  <si>
    <t>16=16,000 [A]</t>
  </si>
  <si>
    <t>položka zahrnuje:  
- dopravu demontovaného zařízení z dočasné skládky  
- jeho montáž a osazení na určeném místě včetně všech nutných konstrukcí a prací  
- nutnou opravu poškozených částí, opravu nátěrů  
- případnou náhradu zničených částí  
nezahrnuje kompletní novou PKO</t>
  </si>
  <si>
    <t>55</t>
  </si>
  <si>
    <t>9111A3</t>
  </si>
  <si>
    <t>ZÁBRADLÍ SILNIČNÍ S VODOR MADLY - DEMONTÁŽ S PŘESUNEM</t>
  </si>
  <si>
    <t>demontáž zábradlí a jeho uložení pro zpětné osazení dle nového výškového průběhu chodníku,</t>
  </si>
  <si>
    <t>položka zahrnuje:  
- demontáž a odstranění zařízení  
- jeho odvoz na předepsané místo</t>
  </si>
  <si>
    <t>56</t>
  </si>
  <si>
    <t>9111B3</t>
  </si>
  <si>
    <t>ZÁBRADLÍ SILNIČNÍ SE SVISLOU VÝPLNÍ - DEMONTÁŽ S PŘESUNEM</t>
  </si>
  <si>
    <t>- odstranění zábradlí se svislou výplní, včetně odvozu na skládku a skládkovného</t>
  </si>
  <si>
    <t>3=3,000 [A]</t>
  </si>
  <si>
    <t>57</t>
  </si>
  <si>
    <t>91267</t>
  </si>
  <si>
    <t>ODRAZKY NA SVODIDLA</t>
  </si>
  <si>
    <t>osazení modré odrazky na mostní zábradlí, včetně kotev.manžety/ prvku</t>
  </si>
  <si>
    <t>- kompletní dodávka se všemi pomocnými a doplňujícími pracemi a součástmi</t>
  </si>
  <si>
    <t>58</t>
  </si>
  <si>
    <t>914131</t>
  </si>
  <si>
    <t>DOPRAVNÍ ZNAČKY ZÁKLADNÍ VELIKOSTI OCELOVÉ FÓLIE TŘ 2 - DODÁVKA A MONTÁŽ</t>
  </si>
  <si>
    <t>- osazení svislého dopravního značení (1 značka/ 1 sloupek), včetně kotev.manžety/ prvku  
- osazení svislého dopravního značení (2 značky/ 1 sloupek), včetně kotev.manžety/ prvku  
- osazení svislého dopravního značení (4 značky/ 1 sloupek), včetně kotev.manžety/ prvku</t>
  </si>
  <si>
    <t>8+(9*2)+(2*4)=34,000 [A]</t>
  </si>
  <si>
    <t>položka zahrnuje:  
- dodávku a montáž značek v požadovaném provedení</t>
  </si>
  <si>
    <t>59</t>
  </si>
  <si>
    <t>914133</t>
  </si>
  <si>
    <t>DOPRAVNÍ ZNAČKY ZÁKLADNÍ VELIKOSTI OCELOVÉ FÓLIE TŘ 2 - DEMONTÁŽ</t>
  </si>
  <si>
    <t>- odstranění stávajícího svislého dopravního značení (značka bez sloupku), včetně odvozu a skládkovného  
- odstranění stávajícího svislého dopravního značení (1 značka/ 1 sloupek), včetně odvozu a skládkovného</t>
  </si>
  <si>
    <t>1=1,000 [A]  bez sloupku 
10+1+2=13,000 [B]  se sloupky 
Celkem: A+B=14,000 [C]</t>
  </si>
  <si>
    <t>Položka zahrnuje odstranění, demontáž a odklizení materiálu s odvozem na předepsané místo</t>
  </si>
  <si>
    <t>60</t>
  </si>
  <si>
    <t>914911</t>
  </si>
  <si>
    <t>SLOUPKY A STOJKY DOPRAVNÍCH ZNAČEK Z OCEL TRUBEK SE ZABETONOVÁNÍM - DODÁVKA A MONTÁŽ</t>
  </si>
  <si>
    <t>vč. odvozu zeminy z jamek na skládku</t>
  </si>
  <si>
    <t>8+9+2=19,000 [A]</t>
  </si>
  <si>
    <t>položka zahrnuje:  
- sloupky a upevňovací zařízení včetně jejich osazení (betonová patka, zemní práce)</t>
  </si>
  <si>
    <t>61</t>
  </si>
  <si>
    <t>915111</t>
  </si>
  <si>
    <t>VODOROVNÉ DOPRAVNÍ ZNAČENÍ BARVOU HLADKÉ - DODÁVKA A POKLÁDKA</t>
  </si>
  <si>
    <t>1. fáze VDZ</t>
  </si>
  <si>
    <t>640=640,000 [A]</t>
  </si>
  <si>
    <t>položka zahrnuje:  
- dodání a pokládku nátěrového materiálu (měří se pouze natíraná plocha)  
- předznačení a reflexní úpravu</t>
  </si>
  <si>
    <t>62</t>
  </si>
  <si>
    <t>915211</t>
  </si>
  <si>
    <t>VODOROVNÉ DOPRAVNÍ ZNAČENÍ PLASTEM HLADKÉ - DODÁVKA A POKLÁDKA</t>
  </si>
  <si>
    <t>2. fáze</t>
  </si>
  <si>
    <t>63</t>
  </si>
  <si>
    <t>917211</t>
  </si>
  <si>
    <t>ZÁHONOVÉ OBRUBY Z BETONOVÝCH OBRUBNÍKŮ ŠÍŘ 50MM</t>
  </si>
  <si>
    <t>záhonový betonový obrubník 50x200 mm kladený do betonového lože s opěrou z betonu C 20/25 n XF3, osazení a dodávka</t>
  </si>
  <si>
    <t>165=165,000 [A]</t>
  </si>
  <si>
    <t>Položka zahrnuje:  
dodání a pokládku betonových obrubníků o rozměrech předepsaných zadávací dokumentací  
betonové lože i boční betonovou opěrku.</t>
  </si>
  <si>
    <t>64</t>
  </si>
  <si>
    <t>917224</t>
  </si>
  <si>
    <t>SILNIČNÍ A CHODNÍKOVÉ OBRUBY Z BETONOVÝCH OBRUBNÍKŮ ŠÍŘ 150MM</t>
  </si>
  <si>
    <t>silniční betonový obrubník zkosený 150x250 mm (rovněž nájezdový a přechodový) kladený do betonového lože s opěrou z betonu C 20/25 n XF3, osazení a dodávka</t>
  </si>
  <si>
    <t>720=720,000 [A]</t>
  </si>
  <si>
    <t>65</t>
  </si>
  <si>
    <t>919113</t>
  </si>
  <si>
    <t>ŘEZÁNÍ ASFALTOVÉHO KRYTU VOZOVEK TL DO 150MM</t>
  </si>
  <si>
    <t>- zaříznutí asfaltového krytu stávající vozovky stupňovitě po vrstvách (2 vrstvy) tl. 130mm  
- prořezy spár při pokládce po půlkách a při napojení na stav</t>
  </si>
  <si>
    <t>35*2=70,000 [A] 
((475+35)*2)=1 020,000 [B] 
Celkem: A+B=1 090,000 [C]</t>
  </si>
  <si>
    <t>položka zahrnuje řezání vozovkové vrstvy v předepsané tloušťce, včetně spotřeby vody</t>
  </si>
  <si>
    <t>66</t>
  </si>
  <si>
    <t>935212</t>
  </si>
  <si>
    <t>PŘÍKOPOVÉ ŽLABY Z BETON TVÁRNIC ŠÍŘ DO 600MM DO BETONU TL 100MM</t>
  </si>
  <si>
    <t>95=95,000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</si>
  <si>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</si>
  <si>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67</t>
  </si>
  <si>
    <t>935812</t>
  </si>
  <si>
    <t>ŽLABY A RIGOLY DLÁŽDĚNÉ Z KOSTEK DROBNÝCH DO BETONU TL 100MM</t>
  </si>
  <si>
    <t>nekrytý podobrubníkový odvodňovací kamenný žlab, š.0,6 m z kostek 10/10 do betonu C20/25nXF3 s vyspárování cementovou maltou MC25-XF4 (v pol. 62845), včetně osazení a dodávky</t>
  </si>
  <si>
    <t>99*0,6=59,400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</si>
  <si>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úpravu napojení a ukončení  
- vnitrostaveništní i mimostaveništní dopravu  
- měří se vydlážděná plocha.</t>
  </si>
  <si>
    <t>68</t>
  </si>
  <si>
    <t>966166</t>
  </si>
  <si>
    <t>BOURÁNÍ KONSTRUKCÍ ZE ŽELEZOBETONU S ODVOZEM DO 12KM</t>
  </si>
  <si>
    <t>odstranění čela propustku včetně odkopání zeminy potřebné pro založení nového čela propustku v hloubce max. 1,0m, včetně odvozu a uložení na skládku(1ks)</t>
  </si>
  <si>
    <t>4*0,5=2,000 [A]    plocha x odhad tl. čela 0,5 m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</si>
  <si>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</si>
  <si>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69</t>
  </si>
  <si>
    <t>96687</t>
  </si>
  <si>
    <t>VYBOURÁNÍ ULIČNÍCH VPUSTÍ KOMPLETNÍCH</t>
  </si>
  <si>
    <t>odstranění stávající UV / HV, včetně zemních prací, odvozu na skládku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</si>
  <si>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</si>
  <si>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70</t>
  </si>
  <si>
    <t>969234</t>
  </si>
  <si>
    <t>VYBOURÁNÍ POTRUBÍ DN DO 200MM KANALIZAČ</t>
  </si>
  <si>
    <t>odstranění přípojky, včetně zemních prací, odvozu na skládku a skládkovného</t>
  </si>
  <si>
    <t>29=29,000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</si>
  <si>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</si>
  <si>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71</t>
  </si>
  <si>
    <t>97616</t>
  </si>
  <si>
    <t>VYBOURÁNÍ DROBNÝCH PŘEDMĚTŮ DŘEVĚNÝCH</t>
  </si>
  <si>
    <t>odstranění dřevěného sloupu, včetně základu a odvozu na skládku a skládkovného</t>
  </si>
  <si>
    <t>2=2,000 [A]</t>
  </si>
  <si>
    <t>SO 181</t>
  </si>
  <si>
    <t>PŘECHODNÉ DOPRAVNÍ ZNAČENÍ</t>
  </si>
  <si>
    <t>02900</t>
  </si>
  <si>
    <t>Pomocné práce, projednání DIO a získání DIR</t>
  </si>
  <si>
    <t>02940</t>
  </si>
  <si>
    <t>OSTATNÍ POŽADAVKY - VYPRACOVÁNÍ DOKUMENTACE</t>
  </si>
  <si>
    <t>pomocné práce, zpracování podrobného projektu DIO</t>
  </si>
  <si>
    <t>914132</t>
  </si>
  <si>
    <t>DOPRAVNÍ ZNAČKY ZÁKLADNÍ VELIKOSTI OCELOVÉ FÓLIE TŘ 2 - MONTÁŽ S PŘEMÍSTĚNÍM</t>
  </si>
  <si>
    <t>- provizorní SDZ, včetně podstavce, osazení a dodávky</t>
  </si>
  <si>
    <t>položka zahrnuje:  
- dopravu demontované značky z dočasné skládky  
- osazení a montáž značky na místě určeném projektem  
- nutnou opravu poškozených částí  
nezahrnuje dodávku značky</t>
  </si>
  <si>
    <t>914139</t>
  </si>
  <si>
    <t>DOPRAV ZNAČKY ZÁKLAD VEL OCEL FÓLIE TŘ 2 - NÁJEMNÉ</t>
  </si>
  <si>
    <t>KSDEN</t>
  </si>
  <si>
    <t>36 týdnů</t>
  </si>
  <si>
    <t>64*36*7=16 128,000 [A]</t>
  </si>
  <si>
    <t>položka zahrnuje sazbu za pronájem dopravních značek a zařízení, počet jednotek je určen jako součin počtu značek a počtu dní použití</t>
  </si>
  <si>
    <t>914432</t>
  </si>
  <si>
    <t>DOPRAVNÍ ZNAČKY 100X150CM OCELOVÉ FÓLIE TŘ 2 - MONTÁŽ S PŘEMÍSTĚNÍM</t>
  </si>
  <si>
    <t>- provizorní SDZ velkoformátové, včetně podstavce, osazení a dodávky</t>
  </si>
  <si>
    <t>914433</t>
  </si>
  <si>
    <t>DOPRAVNÍ ZNAČKY 100X150CM OCELOVÉ FÓLIE TŘ 2 - DEMONTÁŽ</t>
  </si>
  <si>
    <t>914439</t>
  </si>
  <si>
    <t>DOPRAV ZNAČKY 100X150CM OCEL FÓLIE TŘ 2 - NÁJEMNÉ</t>
  </si>
  <si>
    <t>10*36*7=2 520,000 [A]</t>
  </si>
  <si>
    <t>916132</t>
  </si>
  <si>
    <t>DOPRAV SVĚTLO VÝSTRAŽ SOUPRAVA 5KS - MONTÁŽ S PŘESUNEM</t>
  </si>
  <si>
    <t>na příčné zábrany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</si>
  <si>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</si>
  <si>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916133</t>
  </si>
  <si>
    <t>DOPRAV SVĚTLO VÝSTRAŽ SOUPRAVA 5KS - DEMONTÁŽ</t>
  </si>
  <si>
    <t>Položka zahrnuje odstranění, demontáž a odklizení zařízení s odvozem na předepsané místo</t>
  </si>
  <si>
    <t>916139</t>
  </si>
  <si>
    <t>DOPRAVNÍ SVĚTLO VÝSTRAŽNÉ SOUPRAVA 5 KUSŮ - NÁJEMNÉ</t>
  </si>
  <si>
    <t>2*36*7=504,000 [A]</t>
  </si>
  <si>
    <t>položka zahrnuje sazbu za pronájem zařízení. Počet měrných jednotek se určí jako součin počtu zařízení a počtu dní použití.</t>
  </si>
  <si>
    <t>916322</t>
  </si>
  <si>
    <t>DOPRAVNÍ ZÁBRANY Z2 S FÓLIÍ TŘ 2 - MONTÁŽ S PŘESUNEM</t>
  </si>
  <si>
    <t>- příčná zábrana, včetně osazení a dodávky</t>
  </si>
  <si>
    <t>32=32,000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</si>
  <si>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</si>
  <si>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</si>
  <si>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</si>
  <si>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</si>
  <si>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</t>
  </si>
  <si>
    <t>32*36*7=8 064,000 [A]</t>
  </si>
  <si>
    <t>SO 201</t>
  </si>
  <si>
    <t>Oprava mostu ev.č. 33721-1</t>
  </si>
  <si>
    <t>zemina z výkopů</t>
  </si>
  <si>
    <t>144,50*2,0=289,000 [A]    zemina z čištění vodoteče dle pol. 12960 x hmotnost 
668,023*2,0=1 336,046 [B]    zemina z odkopů a výkopů dle pol. 17120 x hm. 
Celkem: A+B=1 625,046 [C]</t>
  </si>
  <si>
    <t>kámen</t>
  </si>
  <si>
    <t>21,195*2,6=55,107 [A]    kamenné zdivo dle pol. 967136</t>
  </si>
  <si>
    <t>beton, železobeton, omítky</t>
  </si>
  <si>
    <t>30,931*2,5=77,328 [A]    vybourané želbet. konstrukce dle pol. 966166 x hmotnost 
0,05*205,12*2,0=20,512 [B]   otlučený torkret a omítky - tl. x plocha dle pol. 97811 x hm. 
Celkem: A+B=97,840 [C]</t>
  </si>
  <si>
    <t>odstraněná mostní izolace</t>
  </si>
  <si>
    <t>135,975*0,005=0,680 [A]    plocha dle pol. 97817 x hmotnost cca 5 kg/m2</t>
  </si>
  <si>
    <t>02610</t>
  </si>
  <si>
    <t>ZKOUŠENÍ KONSTRUKCÍ A PRACÍ ZKUŠEBNOU ZHOTOVITELE</t>
  </si>
  <si>
    <t>dodatečná diagnostika mostu po odbourání konstrukčních vrstev vozovky a obnažení NK nad klenbami</t>
  </si>
  <si>
    <t>zahrnuje veškeré náklady spojené s objednatelem požadovanými zkouškami</t>
  </si>
  <si>
    <t>029113</t>
  </si>
  <si>
    <t>OSTATNÍ POŽADAVKY - GEODETICKÉ ZAMĚŘENÍ - CELKY</t>
  </si>
  <si>
    <t>měření posunů vč. průhybů polí mostu na všech definitivních bodech po kompletním dokončení rekonstrukce mostu v době uvádění do provozu vč. vyhotovení protokolu</t>
  </si>
  <si>
    <t>029412</t>
  </si>
  <si>
    <t>OSTATNÍ POŽADAVKY - VYPRACOVÁNÍ MOSTNÍHO LISTU</t>
  </si>
  <si>
    <t>02950</t>
  </si>
  <si>
    <t>OSTATNÍ POŽADAVKY - POSUDKY, KONTROLY, REVIZNÍ ZPRÁVY</t>
  </si>
  <si>
    <t>přepočet zatížitelnosti dle skutečného provedení stavby</t>
  </si>
  <si>
    <t>02953</t>
  </si>
  <si>
    <t>OSTATNÍ POŽADAVKY - HLAVNÍ MOSTNÍ PROHLÍDKA</t>
  </si>
  <si>
    <t>položka zahrnuje :  
- úkony dle ČSN 73 6221  
- provedení hlavní mostní prohlídky oprávněnou fyzickou nebo právnickou osobou  
- vyhotovení záznamu (protokolu), který jednoznačně definuje stav mostu</t>
  </si>
  <si>
    <t>029711</t>
  </si>
  <si>
    <t>OSTAT POŽADAVKY - GEOT MONIT NA POVRCHU - MĚŘ (GEODET) BODY</t>
  </si>
  <si>
    <t>6=6,000 [A]    provizorní na opěrách a pilíři pro sledování deformací během výstavby 
6+4=10,000 [B]    definitivní na římsách 
Celkem: A+B=16,000 [C]</t>
  </si>
  <si>
    <t>- odfrézování AB souvrství v tl. cca 150 mm vč. odvozu a uložení 
- odkup vyfrézované směsi zhotovitelem dle SOD</t>
  </si>
  <si>
    <t>0,15*5,55*24,5=20,396 [A]    vozovka na mostě - tl. x š. x dl.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</si>
  <si>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</si>
  <si>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11511</t>
  </si>
  <si>
    <t>ČERPÁNÍ VODY DO 500 L/MIN</t>
  </si>
  <si>
    <t>HOD</t>
  </si>
  <si>
    <t>čerpání vody mezi zemními hrázkami pro práce na sanaci spodní stavby a kleneb v jednotlivých polích vč. zřízení a odstranění čerpacích jímek  
předpoklad čerpání 24 hodin denně</t>
  </si>
  <si>
    <t>2*30*24=1 440,000 [A]    předpoklad cca 2x 30 dnů</t>
  </si>
  <si>
    <t>Položka čerpání vody na povrchu zahrnuje i potrubí, pohotovost záložní čerpací soupravy a zřízení čerpací jímky. Součástí položky je také následná demontáž a likvidace těchto zařízení</t>
  </si>
  <si>
    <t>122736</t>
  </si>
  <si>
    <t>ODKOPÁVKY A PROKOPÁVKY OBECNÉ TŘ. I, ODVOZ DO 12KM</t>
  </si>
  <si>
    <t>odtěžení balastu rubu kleneb vč. odvozu na skládku  
Výkopové práce musí probíhat až po zajištění (podskružení) kleneb neaktivovaným podbedněním.</t>
  </si>
  <si>
    <t>dle výkresů stáv. stavu 
21,0*5,0=105,000 [A]    plocha v podél.řezu x š. mezi čelními zídkami 
(délka odtěženého zásypu je měřena mezi hranami rubu opěr)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</si>
  <si>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</si>
  <si>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122836</t>
  </si>
  <si>
    <t>ODKOPÁVKY A PROKOPÁVKY OBECNÉ TŘ. II, ODVOZ DO 12KM</t>
  </si>
  <si>
    <t>odkop jílové vrstvy nad klenbami vč. odvozu na skládku</t>
  </si>
  <si>
    <t>0,1*5,55*24,5=13,598 [A]   tl. x š. x dl. - dle výkresů stáv. stavu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</si>
  <si>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</si>
  <si>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12473</t>
  </si>
  <si>
    <t>VYKOPÁVKY PRO KORYTA VODOTEČÍ TŘ. I</t>
  </si>
  <si>
    <t>odkop zemní hrázky v prvním poli</t>
  </si>
  <si>
    <t>72,0=72,000 [A]    dle pol. 17780</t>
  </si>
  <si>
    <t>124736</t>
  </si>
  <si>
    <t>VYKOPÁVKY PRO KORYTA VODOTEČÍ TŘ. I, ODVOZ DO 12KM</t>
  </si>
  <si>
    <t>odkop zemní hrázky v druhém poli po dokončení stavby vč. odvozu na skládku</t>
  </si>
  <si>
    <t>72,0=72,000 [A]    dle pol. 17710</t>
  </si>
  <si>
    <t>12960</t>
  </si>
  <si>
    <t>ČIŠTĚNÍ VODOTEČÍ A MELIORAČ KANÁLŮ OD NÁNOSŮ</t>
  </si>
  <si>
    <t>pročištění dna vodoteče od nánosů v průměrné tl. 500 mm resp. 300 mm pod mostem a v délce cca 5 m za novým záhozem na vtoku a výtoku vč. odvozu a uložení na skládku  
V ceně položky bude započtěn výběr možných spadlých původních kamenných kvádrů a říms z koryta vodoteče a jejich očištění pro zpětné použití!</t>
  </si>
  <si>
    <t>odměřeno z půdorysu a řezů 
0,5*(120+33+34)=93,500 [A]    koryto pod mostem v místě nového záhozu - tl. součet ploch dle pol. 46251 
0,3*5,0*(16,0+18,0)=51,000 [B]    koryto za novými bet. prahy - tl. x dl. x cca součet průměrných šířek koryta na vtoku a výtoku 
Celkem: A+B=144,500 [C]</t>
  </si>
  <si>
    <t>Součástí položky je vodorovná a svislá doprava, přemístění, přeložení, manipulace s materiálem a uložení na skládku.  
Nezahrnuje poplatek za skládku, který se vykazuje v položce 0141** (s výjimkou malého množství  materiálu, kde je možné poplatek zahrnout do jednotkové ceny položky – tento fakt musí být uveden v doplňujícím textu k položce)</t>
  </si>
  <si>
    <t>131736</t>
  </si>
  <si>
    <t>HLOUBENÍ JAM ZAPAŽ I NEPAŽ TŘ. I, ODVOZ DO 12KM</t>
  </si>
  <si>
    <t>výkop pro dostavbu nových křídel (z úrovně vybouraných vozovkových vrstev, které nejsou součástí tohoto SO) vč. odvozu na skládku</t>
  </si>
  <si>
    <t>48,7*4,2+26,5*6,3=371,490 [A]    O1 - výkop pro pravé a levé křídlo 
7,8*4,6+12,7*5,0=99,380 [B]    O2 - dtto 
-21,195=-21,195 [C]    odečet stávajících křídel dle pol. 967136 
Celkem: A+B+C=449,675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</si>
  <si>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</si>
  <si>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132736</t>
  </si>
  <si>
    <t>HLOUBENÍ RÝH ŠÍŘ DO 2M PAŽ I NEPAŽ TŘ. I, ODVOZ DO 12KM</t>
  </si>
  <si>
    <t>hloubení rýhy v korytě vodoteče pro nové bet. prahy vč. odvozu na skládku</t>
  </si>
  <si>
    <t>0,5*0,8*19,0*2=15,200 [A]    v korytě - š. x hl. x dl. x 2 prahy 
0,5*0,8*(26,0*2-19,0*2)*1,4=7,840 [B]    v březích - dtto x koef. sklonu 
Celkem: A+B=23,040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</si>
  <si>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</si>
  <si>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na skládku</t>
  </si>
  <si>
    <t>105,0=105,000 [A]    odkop balastu dle pol. 122736 
13,598=13,598 [B]    odkop jílové vrstvy dle pol. 122836 
72,0=72,000 [C]    odkop zemní hrázky dle pol. 124736 
449,675=449,675 [D]    výkop pro nová křídla dle pol. 131736 
23,040=23,040 [E]    výkop v korytě pro nové prahy dle pol. 132736 
(3,14*0,25*0,25)*6,0*4=4,710 [F]    zemina z vrtů pro zápory - plocha x dl. x ks dle pol. 264127-01 
Celkem: A+B+C+D+E+F=668,023 [G]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</si>
  <si>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</si>
  <si>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17180</t>
  </si>
  <si>
    <t>ULOŽENÍ SYPANINY DO NÁSYPŮ Z NAKUPOVANÝCH MATERIÁLŮ</t>
  </si>
  <si>
    <t>zásyp a násyp za opěrami a křídly z kvalitního hlinitopísčitého materiálu vhodného podle ČSN 73 6244 a VL4, zásyp bude hutněn ve vrstvách maximální tloušťky 300 mm na hodnotu ID = 0,90 nebo 102% PS  
dosypání a úprava svahových kuželů ze zeminy „vhodné“ nebo „podmínečně vhodné“ dle ČSN 73 6133 s hutněním na Id=0,8, resp. D=95% PS po vrstvách max. tl. 300 mm.</t>
  </si>
  <si>
    <t>449,675-(37,803+14,142)=397,730 [A]    výkop dle pol. 131736, odečteny vložené konstrukce křídel dle pol. 333125 a 451311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</si>
  <si>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</si>
  <si>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17710</t>
  </si>
  <si>
    <t>ZEMNÍ HRÁZKY ZE ZEMIN SE ZHUTNĚNÍM</t>
  </si>
  <si>
    <t>II. fáze - zřízení zemní hrázky v druhém poli (z materiálu z prvního pole) pro zajištění přístupu pro práce na sanaci líců zdiva a pro zřízení nových příčných bet. prahů v korytě</t>
  </si>
  <si>
    <t>17780</t>
  </si>
  <si>
    <t>ZEMNÍ HRÁZKY Z NAKUPOVANÝCH MATERIÁLŮ</t>
  </si>
  <si>
    <t>I. fáze - zřízení zemní hrázky v prvním poli pro zajištění přístupu pro práce na sanaci líců zdiva a pro zřízení nových příčných bet. prahů v korytě</t>
  </si>
  <si>
    <t>2,4*15*2=72,000 [A]    cca příčný profil hrázky x délka x 2 hrázky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</si>
  <si>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</si>
  <si>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21331</t>
  </si>
  <si>
    <t>DRENÁŽNÍ VRSTVY Z BETONU MEZEROVITÉHO (DRENÁŽNÍHO)</t>
  </si>
  <si>
    <t>obetonování drenážního potrubí v rubu křídel</t>
  </si>
  <si>
    <t>0,25*0,25*(16,9+11,0)=1,744 [B]    š. x v. x součet délek</t>
  </si>
  <si>
    <t>Položka zahrnuje:  
- dodávku předepsaného materiálu pro drenážní vrstvu, včetně mimostaveništní a vnitrostaveništní dopravy  
- provedení drenážní vrstvy předepsaných rozměrů a předepsaného tvaru</t>
  </si>
  <si>
    <t>21341</t>
  </si>
  <si>
    <t>DRENÁŽNÍ VRSTVY Z PLASTBETONU (PLASTMALTY)</t>
  </si>
  <si>
    <t>drenážní proužek z plastbetonu v úžlabích desky mostovky</t>
  </si>
  <si>
    <t>0,15*0,04*23,1*2=0,277 [A]    š. x tl. x dl. NK x 2 úžlabí</t>
  </si>
  <si>
    <t>obalení drenážního potrubí</t>
  </si>
  <si>
    <t>3,14*0,16*46,4=23,311 [A]    obvod x dle pol. 875342</t>
  </si>
  <si>
    <t>21461C</t>
  </si>
  <si>
    <t>SEPARAČNÍ GEOTEXTILIE DO 300G/M2</t>
  </si>
  <si>
    <t>ochranný izolační systém historického zdiva - 2x separační a ochranná geotextilie 300 g/m2 pro odvodnění rubu kleneb a drenáže za opěrami</t>
  </si>
  <si>
    <t>208,25*2=416,500 [A]    dle mezisoučtu pol. 711237 x 2 vrstvy</t>
  </si>
  <si>
    <t>21461F</t>
  </si>
  <si>
    <t>SEPARAČNÍ GEOTEXTILIE DO 600G/M2</t>
  </si>
  <si>
    <t>plošná drenáž a ochrana izolace rubu křídel - separační geotextilie 600 g/m2</t>
  </si>
  <si>
    <t>dříky křídel 
4,44+4,86+5,28+5,65+7,40=27,630 [A]    O1 - pravé křídlo - součet ploch 
2,76+3,38+6,38=12,520 [B]    O1 - levé křídlo - dtto 
2,96+1,87+0,84=5,670 [C]    O2 - pravé křídlo - dtto 
Celkem: A+B+C=45,820 [D] 
D*0,1=4,582 [E]     rezerva 10% na zaoblení křídel a zešikmení pod římsou 
Celkem: D+E=50,402 [F]</t>
  </si>
  <si>
    <t>22694</t>
  </si>
  <si>
    <t>ZÁPOROVÉ PAŽENÍ Z KOVU DOČASNÉ</t>
  </si>
  <si>
    <t>zápory HEB 300 dl. 6,0 m u opěry O1 vč. zabetonování nebo zasypání konců zápor a odstranění a odvozu po dokončení stavby</t>
  </si>
  <si>
    <t>6,0*4*0,117=2,808 [A]    dl. x ks x hmotnost t/bm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</si>
  <si>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</si>
  <si>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</si>
  <si>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</si>
  <si>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zřízení a odstranění vč. likvidace odpadu</t>
  </si>
  <si>
    <t>3,5*4,8=16,800 [A]    výška x délka</t>
  </si>
  <si>
    <t>položka zahrnuje osazení pažin bez ohledu na druh, jejich opotřebení a jejich odstranění</t>
  </si>
  <si>
    <t>264127-01</t>
  </si>
  <si>
    <t>VRTY PRO ZÁPORY TŘ. I D DO 500MM</t>
  </si>
  <si>
    <t>vrtáno ze stávajícího terénu, vč. odvozu vyvrtané zeminy na skládku</t>
  </si>
  <si>
    <t>6,0*4=24,000 [A]    dl. x ks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</si>
  <si>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</t>
  </si>
  <si>
    <t>272325</t>
  </si>
  <si>
    <t>ZÁKLADY ZE ŽELEZOBETONU DO C30/37</t>
  </si>
  <si>
    <t>základy křídel z betonu C 30/37 - XF2, XD3 vč. izolace proti zemní vlhkosti 1x ALP + 2x ALN a výplně a těsnění pracovních, dilatačních a smršťovacích spar</t>
  </si>
  <si>
    <t>zálklady křídel 
0,75*(23,6+6,6)=22,650 [A]    O1 - pravé křídlo - v. x součet ploch 
0,75*(11,2+6,6)=13,350 [B]    O1 - levé křídlo - dtto 
0,75*(3,1+2,4+1,8)=5,475 [C]    O3 - pravé křídlo - dtto 
Celkem: A+B+C=41,475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</si>
  <si>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</si>
  <si>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</si>
  <si>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</si>
  <si>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41,475*0,080=3,318 [A]    cca 80 kg/m3 betonu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</si>
  <si>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</si>
  <si>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</si>
  <si>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317125</t>
  </si>
  <si>
    <t>ŘÍMSY Z DÍLCŮ ŽELEZOBETONOVÝCH DO C30/37</t>
  </si>
  <si>
    <t>repliky stávajících kamenných říms (staveništní prefabrikáty) na čelních zídkách z betonu C 30/37 - XF4, XD3 vč. výplně spar mezi jednotlivými díly prodyšnou maltou - předpoklad cca 25% původního množství jako náhrada za poškozené díly</t>
  </si>
  <si>
    <t>0,05*24*2*0,25=0,600 [A]    římsy na čelních zídkách - plocha v příč. řezu x dl. x vlevo a vpravo x 25%</t>
  </si>
  <si>
    <t>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</si>
  <si>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31717</t>
  </si>
  <si>
    <t>KOVOVÉ KONSTRUKCE PRO KOTVENÍ ŘÍMSY</t>
  </si>
  <si>
    <t>KG</t>
  </si>
  <si>
    <t>vrtané kotvy říms na NK (na roznášecí desce a opěrách) vč. vrtů a zálivek</t>
  </si>
  <si>
    <t>kotvy cca po 1,0 m 
8,0*24*2=384,000 [A]    hmotnost cca 8,0 kg/kus x počet ks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</si>
  <si>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</si>
  <si>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</si>
  <si>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</si>
  <si>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římsy z betonu C 30/37 - XF4, XD3 vč. výplně a těsnění pracovních, dilatačních a smršťovacích spar,   
vč. vyznačení letopočtu dokončení rekonstrukce mostu a loga zhotovitele např. vlysem do betonu</t>
  </si>
  <si>
    <t>dle půdorysu a řezů 
0,25*24,1*2=12,050 [A]    římsy na NK a opěrách - plocha v příč. řezu x dl. pravé a levé římsy 
0,29*(16,91+11,0)=8,094 [B]    římsy na křídlech za O1 - dtto 
0,29*4,61=1,337 [C]    římsa na křídle za O3 - dtto 
Celkem: A+B+C=21,481 [D] 
D*0,05=1,074 [E]    rezerva 5% na zaoblení 
Celkem: D+E=22,555 [F]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</si>
  <si>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</si>
  <si>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</si>
  <si>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</si>
  <si>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22,555*0,140=3,158 [A]    cca 140 kg/m3 betonu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</si>
  <si>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</si>
  <si>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32719</t>
  </si>
  <si>
    <t>ZDI OPĚR, ZÁRUB, NÁBŘEŽ Z DÍLCŮ KAMENNÝCH</t>
  </si>
  <si>
    <t>doplnění chybějícího nebo poškozeného kamenného zdiva</t>
  </si>
  <si>
    <t>40,06*0,1=4,006 [A]    cca 10% z celkového objemu dle pol, 327215</t>
  </si>
  <si>
    <t>- dodání dílce požadovaného tvaru a vlastností, jeho skladování, doprava a osazení do definitivní polohy, včetně komplexní technologie výroby a montáže dílců, ošetření a ochrana dílců,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dílci (úprava pohledových ploch, příp. rubových ploch, osazení měřících zařízení, zkoušení a měření dílců a pod.).</t>
  </si>
  <si>
    <t>327215</t>
  </si>
  <si>
    <t>PŘEZDĚNÍ ZDÍ Z KAMENNÉHO ZDIVA</t>
  </si>
  <si>
    <t>přezdění čelních kamenných zídek a částí kamenných opěr  vč. vyspárování prodyšnou maltou</t>
  </si>
  <si>
    <t>0,6*21,6*2=25,920 [A]     čelní zídky - tl. x plocha x 2 zídky - 100 % 
0,25*54,4*0,75=10,200 [C]    ruby opěr - cca tl. x plocha rubu opěr dle pol. 938445 x 75% 
0,25*104,6*0,10=2,615 [F]    líce opěr a kam. vrchlíky - dtto x 10% 
0,25*53,0*0,10=1,325 [H]    střední pilířa kam. vrchlíky - dtto x 10% 
Celkem: A+C+F+H=40,060 [I]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</si>
  <si>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</si>
  <si>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327216</t>
  </si>
  <si>
    <t>ZPĚTNÉ OSAZENÍ KAMENNÝCH ŘÍMS</t>
  </si>
  <si>
    <t>zpětné osazení původních kamenných říms (předpoklad cca 75%  resp. 100% původního množství) vč. výplně mezi jednotlivými díly prodyšnou maltou</t>
  </si>
  <si>
    <t>0,05*24*2*0,75=1,800 [A]    římsy na čelních zídkách - plocha v příč. řezu x dl. x vlevo a vpravo x 75% 
0,18*1,5*4=1,080 [B]    římsy na bocích opěr - plocha v PŘ x cca dl. x 4 ks (100%) 
Celkem: A+B=2,880 [C]</t>
  </si>
  <si>
    <t>položka zahrnuje nezbytnou manipulaci s rozebraným materiálem (nakládání, doprava, složení), vyzdění z tohoto materiálu (bez dodávky nového) včetně dodávky předepsaného materiálu pro výplň spar.</t>
  </si>
  <si>
    <t>333125</t>
  </si>
  <si>
    <t>MOSTNÍ OPĚRY A KŘÍDLA Z DÍLCŮ ŽELEZOBETON DO C30/37</t>
  </si>
  <si>
    <t>nová želbet. křídla z betonu C 30/37 - XF2, XD3 vč. izolace zasypaných částí proti zemní vlhkosti 1x ALP + 2x ALN a výplně a těsnění pracovních, dilatačních a smršťovacích spar</t>
  </si>
  <si>
    <t>dříky křídel 
0,75*(4,44+4,86+5,28+5,65+7,40)=20,723 [A]    O1 - pravé křídlo - š. x součet ploch 
0,75*(2,76+3,38+6,38) =9,390 [B]    O1 - levé křídlo - dtto 
0,75*(2,96+1,87+0,84) =4,253 [C]    O2 - pravé křídlo - dtto 
Celkem: A+B+C=34,366 [D] 
D*0,1=3,437 [E]    rezerva 10% na zaoblení křídel a zešikmení pod římsou 
Celkem: D+E=37,803 [F]</t>
  </si>
  <si>
    <t>- dodání dílce požadovaného tvaru a vlastností, jeho skladování, doprava a osazení do  
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</si>
  <si>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333365</t>
  </si>
  <si>
    <t>VÝZTUŽ MOSTNÍCH OPĚR A KŘÍDEL Z OCELI 10505, B500B</t>
  </si>
  <si>
    <t>37,803*0,080=3,024 [A]    cca 80 kg/m3 betonu</t>
  </si>
  <si>
    <t>421325</t>
  </si>
  <si>
    <t>MOSTNÍ NOSNÉ DESKOVÉ KONSTRUKCE ZE ŽELEZOBETONU C30/37</t>
  </si>
  <si>
    <t>roznášecí deska z betonu C 30/37</t>
  </si>
  <si>
    <t>1,5*23,1=34,650 [A]    plocha v příč. řezu x dl. - dle výkresu tvaru NK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</si>
  <si>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</si>
  <si>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421365</t>
  </si>
  <si>
    <t>VÝZTUŽ MOSTNÍ DESKOVÉ KONSTRUKCE Z OCELI 10505, B500B</t>
  </si>
  <si>
    <t>34,65*0,200=6,930 [A]    cca 200 kg/m3 betonu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</si>
  <si>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</si>
  <si>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451311</t>
  </si>
  <si>
    <t>PODKL A VÝPLŇ VRSTVY Z PROST BET DO C8/10</t>
  </si>
  <si>
    <t>podkladní beton C 8/10n - X0 tl. 150 mm pod základy křídel</t>
  </si>
  <si>
    <t>0,15*(28,2+8,2)+0,13*2,3=5,759 [A] 
0,15*(14,0+8,3)+0,27*2,1=3,912 [B] 
0,15*(4,3+3,4+2,7)+0,26*(2,3+1,8)=2,626 [C] 
mezisoučet: A+B+C=12,297 [D] 
D*0,15=1,845 [E]    rezerva na vyrovnání terénu 
Celkem: D+E=14,142 [F]</t>
  </si>
  <si>
    <t>45131A</t>
  </si>
  <si>
    <t>PODKLADNÍ A VÝPLŇOVÉ VRSTVY Z PROSTÉHO BETONU C20/25</t>
  </si>
  <si>
    <t>podkladní beton C 20/25n-XF3 pod kamennou dlažbu tl. 200 mm</t>
  </si>
  <si>
    <t>0,2*0,5*(16,91+11,0+4,61)*1,2=3,902 [A]   podél nových křídel - tl. x š. x součet délek křídel x koef. sklonu 
0,2*0,5*2,5*3*1,4=1,050 [B]    podél boků opěr - tl. x š. x součet délek x koef. sklonu 
0,2*(1,6+1,6+1,5)=0,940 [C]    odláždění za římsami - tl. x plochy dle půdorysu 
Celkem: A+B+C=5,892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</si>
  <si>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</si>
  <si>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45157</t>
  </si>
  <si>
    <t>PODKLADNÍ A VÝPLŇOVÉ VRSTVY Z KAMENIVA TĚŽENÉHO</t>
  </si>
  <si>
    <t>ochranný obsyp těsnící fólie za rubem křídel ze ŠP tl. 2x 100 mm</t>
  </si>
  <si>
    <t>2*0,1*44=8,800 [A]    obsyp fólie - 2x tl. x celková plocha dle mezisoučtu pol. 711237</t>
  </si>
  <si>
    <t>45160</t>
  </si>
  <si>
    <t>PODKL A VÝPLŇ VRSTVY Z MEZEROVITÉHO BETONU</t>
  </si>
  <si>
    <t>zásyp NK pod roznášecí deskou  - spádovaná vyrovnávací a drenážní vrstva z mezerovitého betonu</t>
  </si>
  <si>
    <t>17,5*4,9=85,750 [A]    výplň nad NK - plocha odměř. z podélbého řezu x dl. 
0,11*23,6*2=5,192 [B]   rozšíření výplně u čelních zídek pod římsou - plocha v příč. řezu x dl. vlevo a vpravo 
Celkem: A+B=90,942 [C]</t>
  </si>
  <si>
    <t>Položka zahrnuje dodávku mezerovitého betonu a jeho uložení se zhutněním, včetně mimostaveništní a vnitrostaveništní dopravy (rovněž přesuny)</t>
  </si>
  <si>
    <t>45860</t>
  </si>
  <si>
    <t>VÝPLŇ ZA OPĚRAMI A ZDMI Z MEZEROVITÉHO BETONU</t>
  </si>
  <si>
    <t>vyrovnávací mezerovitý beton proměnlivé tl. na NK (klenbách) a za opěrami pod těsnící vrstvou</t>
  </si>
  <si>
    <t>6,1*4,9=29,890 [A]    plocha odměřená z podélného řezu x š. mezi čelními zídkami</t>
  </si>
  <si>
    <t>položka zahrnuje:  
- dodávku mezerovitého betonu předepsané kvality a zásyp se zhutněním včetně mimostaveništní a vnitrostaveništní dopravy</t>
  </si>
  <si>
    <t>těžký kamenný zához pod mostem mezii novými bet. prahy v tl. 500 mm</t>
  </si>
  <si>
    <t>0,5*(120+33+34)=93,500 [A]    tl. x plochy odměřené z půdorysu</t>
  </si>
  <si>
    <t>odláždění podél křídel a na koncích říms kamennou dlažbou tl. 200 mm dle VL4</t>
  </si>
  <si>
    <t>467314</t>
  </si>
  <si>
    <t>STUPNĚ A PRAHY VODNÍCH KORYT Z PROSTÉHO BETONU C25/30</t>
  </si>
  <si>
    <t>nové prahy v korytě vodoteče z betonu C 25/30n - XF3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</si>
  <si>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</si>
  <si>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572214</t>
  </si>
  <si>
    <t>SPOJOVACÍ POSTŘIK Z MODIFIK EMULZE DO 0,5KG/M2</t>
  </si>
  <si>
    <t>PS-CP 0,3 kg/m2</t>
  </si>
  <si>
    <t>127,05=127,050 [A]    dle pol. 574J54</t>
  </si>
  <si>
    <t>574J54</t>
  </si>
  <si>
    <t>ASFALTOVÝ KOBEREC MASTIXOVÝ MODIFIK SMA 11+, 11S TL. 40MM</t>
  </si>
  <si>
    <t>SMA 11 S na NK</t>
  </si>
  <si>
    <t>23,1*5,5=127,050 [A]    dl. NK x š.</t>
  </si>
  <si>
    <t>575C53</t>
  </si>
  <si>
    <t>LITÝ ASFALT MA IV (OCHRANA MOSTNÍ IZOLACE) 11 TL. 40MM</t>
  </si>
  <si>
    <t>na NK</t>
  </si>
  <si>
    <t>576411</t>
  </si>
  <si>
    <t>POSYP KAMENIVEM OBALOVANÝM 2KG/M2</t>
  </si>
  <si>
    <t>posyp předobalenou drtí fr.2/4, 1,5 kg/m2</t>
  </si>
  <si>
    <t>- dodání obalovaného kameniva předepsané kvality a zrnitosti  
- posyp předepsaným množstvím</t>
  </si>
  <si>
    <t>62747</t>
  </si>
  <si>
    <t>SPÁROVÁNÍ STARÉHO ZDIVA ZVLÁŠT MALTOU</t>
  </si>
  <si>
    <t>přespárování všech kamenných konstrukcí</t>
  </si>
  <si>
    <t>328,34*0,8=262,672 [A]    80% z celkové lícní plochy dle pol. 938445</t>
  </si>
  <si>
    <t>62947</t>
  </si>
  <si>
    <t>VYROVNÁVACÍ VRSTVA ZE ZVLÁŠT MALTY</t>
  </si>
  <si>
    <t>separační vrstva z vápenné malty tl. 50 mm nad rubem stávající NK (nad klenbami, pilířem a opěrami) a na rubech čelních zídek</t>
  </si>
  <si>
    <t>odměřeno z podél. a příč. řezu 
24,7*4,9=121,030 [A]    nad NK - rozvinutá dl. x š. mezi čelními zídkami 
21,6*1,05*2=45,360 [B]    ruby čelních zídek - plocha dle podél. řezu x rezerva na zešikmení horní části x vlevo a vpravo 
Celkem: A+B=166,390 [C]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</si>
  <si>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</si>
  <si>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Přidružená stavební výroba</t>
  </si>
  <si>
    <t>711237</t>
  </si>
  <si>
    <t>IZOLACE ZVLÁŠT KONSTR PROTI VOL STÉK VODĚ Z PE FÓLIÍ</t>
  </si>
  <si>
    <t>ochranný izolační systém historického zdiva - izolační membrána pro odvodnění NK  
těsnící vrstva za opěrami a křídly  
vč. ukotvení ke konstrukci pod římsou lištou</t>
  </si>
  <si>
    <t>odměřeno z podél. a příč. řezu 
ochrana hist. zdiva NK 
24,1*4,9=118,090 [A]    nad klenbami, opěrami a středním pilířem - rozvinutá dl. x š. mezi čelními zídkami 
21,6*1,05*2=45,360 [B]    ruby čelních zídek - plocha dle podél. řezu x rezerva na zešikmení horní části x vlevo a vpravo 
3,2*(5,5+8,5)=44,800 [C]    těsnění za opěrami - dl. x součet šířek za O1 a O3 
mezisoučet NK: A+B+C=208,250 [D] 
těsnění za rubem nových ŽB křídel 
2,0*14,0+1,5*8,0=40,000 [E]    u O1 - š. x dl. pravého a levého křídla (po odečtení šířky těsnění za opěrami) 
2,0*2,0=4,000 [F]    u O3 - dtto 
mezisoučet křídla: E+F=44,000 [G] 
Celkem: D+G=252,250 [H]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</si>
  <si>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</si>
  <si>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711432</t>
  </si>
  <si>
    <t>IZOLACE MOSTOVEK POD ŘÍMSOU ASFALTOVÝMI PÁSY</t>
  </si>
  <si>
    <t>s AL výztužnou vložkou (římsy na roznášecí desce)</t>
  </si>
  <si>
    <t>0,8*23,1*2=36,960 [A]    š. x dl. x 2 římsy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</si>
  <si>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lepenku s hliníkovou vložkou, litý asfalt, asfaltový beton</t>
  </si>
  <si>
    <t>711442</t>
  </si>
  <si>
    <t>IZOLACE MOSTOVEK CELOPLOŠNÁ ASFALTOVÝMI PÁSY S PEČETÍCÍ VRSTVOU</t>
  </si>
  <si>
    <t>izolace mostovky NAIP tl. 5 mm na pečetící vrstvu</t>
  </si>
  <si>
    <t>6,6*(23,1+0,5*2)=159,060 [A]    š. x dl. + přesah na čela NK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</si>
  <si>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</si>
  <si>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78382</t>
  </si>
  <si>
    <t>NÁTĚRY BETON KONSTR TYP S2 (OS-B)</t>
  </si>
  <si>
    <t>ochranný epoxidový nátěr boků roznášecí desky pod římsou a kraje podhledu desky u okapniček</t>
  </si>
  <si>
    <t>(0,25+0,3)*23,1*2=25,410 [A]    š. nátěru x dl. desky x 2 boky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</si>
  <si>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</si>
  <si>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</si>
  <si>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</si>
  <si>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nátěr obrubníkové hrany říms a obrubníků pružným polymerovým povlakem typu S4 dle TKP, kap. 3</t>
  </si>
  <si>
    <t>0,31*(24,1*2+16,91+11,0+4,61)=25,023 [A]    nátěr říms na NK a křídlech - šířka x součet délek 
0,31*9,5=2,945 [B]    nátěr hran obrubníků - š. x dl. dle pol. 917224 
Celkem: A+B=27,968 [C]</t>
  </si>
  <si>
    <t>87534</t>
  </si>
  <si>
    <t>POTRUBÍ DREN Z TRUB PLAST DN DO 200MM</t>
  </si>
  <si>
    <t>prostupy drenáže křídly a čelní zídkou z plné trubky PE průměr 160 mm vč. tvarovek pro napojení na podélnou drenáž, vyvedení drenáží do boku svahu zemního tělesa</t>
  </si>
  <si>
    <t>1,0*(5+3+1+1)=10,000 [A]    prostupy - dl. x součet ks 
1,5*(5+3+1+1)=15,000 [B]    vyvedení do boků 
Celkem: A+B=25,000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</si>
  <si>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</si>
  <si>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875342</t>
  </si>
  <si>
    <t>POTRUBÍ DREN Z TRUB PLAST DN DO 200MM DĚROVANÝCH</t>
  </si>
  <si>
    <t>odvodnění rubu kleneb, opěr a křídel z perforované trubky PE průměr 160 mm</t>
  </si>
  <si>
    <t>5,0+5,0+8,5=18,500 [A]    drenáž za O1, nad O2 a za O3 
16,9+11,0=27,900 [B]    drenáž za křídly O1 
Celkem: A+B=46,400 [C]</t>
  </si>
  <si>
    <t>87633</t>
  </si>
  <si>
    <t>CHRÁNIČKY Z TRUB PLASTOVÝCH DN DO 150MM</t>
  </si>
  <si>
    <t>2x chráničky v římse DN 110</t>
  </si>
  <si>
    <t>(24,1+11,0)*2=70,200 [A]    chráničky v levé římse - součet délek x 2 chráničky 
(4,0+1,0)*2=10,000 [B]    chráničky pod dlažbou a za římsou - dtto 
Celkem: A+B=80,200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</si>
  <si>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</si>
  <si>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87644</t>
  </si>
  <si>
    <t>CHRÁNIČKY Z TRUB PLASTOVÝCH DN DO 250MM</t>
  </si>
  <si>
    <t>chráničky pro průchod vyústění drenáže dříkem křídel vč. utěsnění</t>
  </si>
  <si>
    <t>0,8*(5+3+1+1)=8,000 [A]    dl. x součet ks</t>
  </si>
  <si>
    <t>9112B1</t>
  </si>
  <si>
    <t>ZÁBRADLÍ MOSTNÍ SE SVISLOU VÝPLNÍ - DODÁVKA A MONTÁŽ</t>
  </si>
  <si>
    <t>nové zábradlí na mostě a křídlech vč. kompletní PKO a ukotvení k římsám přes patní plechy vrtanými kotvami  
Konstrukce zábradlí bude provedena odstranitelně!</t>
  </si>
  <si>
    <t>24,1*2+16,91+11,0+4,61=80,720 [A]    délka dle říms na NK a křídlech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</si>
  <si>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</si>
  <si>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9112B3</t>
  </si>
  <si>
    <t>ZÁBRADLÍ MOSTNÍ SE SVISLOU VÝPLNÍ - DEMONTÁŽ S PŘESUNEM</t>
  </si>
  <si>
    <t>demontáž stávajícího zábradlí na mostě vč. odvozu do šrotu</t>
  </si>
  <si>
    <t>odměřeno z půdorysu stáv.stavu 
24,0+24,5=48,500 [A]    na mostě 
3,0=3,000 [B]    mezi mostem a lávkou pro pěší za O3 
Celkem: A+B=51,500 [C]</t>
  </si>
  <si>
    <t>9113A3</t>
  </si>
  <si>
    <t>SVODIDLO OCEL SILNIČ JEDNOSTR, ÚROVEŇ ZADRŽ N1, N2 - DEMONTÁŽ S PŘESUNEM</t>
  </si>
  <si>
    <t>demontáž stávajících svodidel vč. odvozu do šrotu</t>
  </si>
  <si>
    <t>odměřeno z půdorysu stáv.stavu 
12,0+12,3=24,300 [A]    za O1 
2,2+7,8=10,000 [B]    za O3 
Celkem: A+B=34,300 [C]</t>
  </si>
  <si>
    <t>914A21</t>
  </si>
  <si>
    <t>EV ČÍSLO MOSTU OCEL S FÓLIÍ TŘ.1 DODÁVKA A MONTÁŽ</t>
  </si>
  <si>
    <t>vč. ukotvení k zábradlí mostu nebo na sloupek DZ</t>
  </si>
  <si>
    <t>72</t>
  </si>
  <si>
    <t>917212</t>
  </si>
  <si>
    <t>ZÁHONOVÉ OBRUBY Z BETONOVÝCH OBRUBNÍKŮ ŠÍŘ 80MM</t>
  </si>
  <si>
    <t>obrubníky mezi kamennou dlažbou a zeminou vč. podkl. betonu s opěrkou</t>
  </si>
  <si>
    <t>4,1+3,6+3,5=11,200 [A]    lem odláždění za římsami 
(16,91+11,0+4,61)*1,2=39,024 [B]   podél nových křídel - součet délek křídel x koef. sklonu 
2,5*3*1,4=10,500 [C]    podél boků opěr - dtto 
Celkem: A+B+C=60,724 [D]</t>
  </si>
  <si>
    <t>73</t>
  </si>
  <si>
    <t>obrubníky mezi kamennou dlažbou a vozovkou vč. podkl. betonu s opěrkou</t>
  </si>
  <si>
    <t>3,5+3,0+3,0=9,500 [A]    odměřeno z půdorysu</t>
  </si>
  <si>
    <t>74</t>
  </si>
  <si>
    <t>919111</t>
  </si>
  <si>
    <t>ŘEZÁNÍ ASFALTOVÉHO KRYTU VOZOVEK TL DO 50MM</t>
  </si>
  <si>
    <t>dilatační spára na hranách roznášecí desky</t>
  </si>
  <si>
    <t>5,5*2=11,000 [A]</t>
  </si>
  <si>
    <t>75</t>
  </si>
  <si>
    <t>931185</t>
  </si>
  <si>
    <t>VÝPLŇ DILATAČNÍCH SPAR Z POLYSTYRENU TL 50MM</t>
  </si>
  <si>
    <t>podbednění roznášecí desky nad kamennými římsami (dočasná polystyrénová výplň pro vytvoření separační mezery mezi spodním lícem roznášecí desky a čelními zídkami)</t>
  </si>
  <si>
    <t>0,4*24,1*2=19,280 [A]</t>
  </si>
  <si>
    <t>položka zahrnuje dodávku a osazení předepsaného materiálu, očištění ploch spáry před úpravou, očištění okolí spáry po úpravě</t>
  </si>
  <si>
    <t>76</t>
  </si>
  <si>
    <t>931186</t>
  </si>
  <si>
    <t>ODSTRANĚNÍ VÝPLNĚ DILATAČNÍCH SPAR Z POLYSTYRENU TL 50MM</t>
  </si>
  <si>
    <t>odstranění dočasné polystyrénové výplně před uvedením mostu do provozu vč. odklizení vzniklého odpadu</t>
  </si>
  <si>
    <t>položka odstranění předepsaného materiálu, očištění ploch spáry, očištění okolí spáry po úpravě včetně odklizení vzniklého odpadu</t>
  </si>
  <si>
    <t>77</t>
  </si>
  <si>
    <t>931325</t>
  </si>
  <si>
    <t>TĚSNĚNÍ DILATAČ SPAR ASF ZÁLIVKOU MODIFIK PRŮŘ DO 600MM2</t>
  </si>
  <si>
    <t>řezaná dilatační spára na hranách roznášecí desky</t>
  </si>
  <si>
    <t>11=11,000 [A]    dle pol. 919111</t>
  </si>
  <si>
    <t>položka zahrnuje dodávku a osazení předepsaného materiálu, očištění ploch spáry před úpravou, očištění okolí spáry po úpravě  
nezahrnuje těsnící profil</t>
  </si>
  <si>
    <t>78</t>
  </si>
  <si>
    <t>931327</t>
  </si>
  <si>
    <t>TĚSNĚNÍ DILATAČ SPAR ASF ZÁLIVKOU MODIFIK PRŮŘ DO 1000MM2</t>
  </si>
  <si>
    <t>těsnění podél říms a obrubníků</t>
  </si>
  <si>
    <t>24,1*2+16,91+11,0+4,61=80,720 [A]    podél říms na NK a křídlech 
9,5=9,500 [B]    podél obrubníků - dl. dle pol. 917224 
Celkem: A+B=90,220 [C]</t>
  </si>
  <si>
    <t>79</t>
  </si>
  <si>
    <t>936401</t>
  </si>
  <si>
    <t>DROBNÉ DOPLŇK KONSTR KAMENNÉ</t>
  </si>
  <si>
    <t>nový kamenný chrlič - vyústění příčné drenáže na povodní straně čelní zídkou nad středním pilířem</t>
  </si>
  <si>
    <t>Položka zahrnuje veškerý materiál, výrobky a polotovary, včetně mimostaveništní a  
vnitrostaveništní dopravy (rovněž přesuny), včetně naložení a složení,případně s uložením.</t>
  </si>
  <si>
    <t>80</t>
  </si>
  <si>
    <t>93660</t>
  </si>
  <si>
    <t>LIMNIGRAFICKÁ LAŤ</t>
  </si>
  <si>
    <t>demontáž stávající limnigraf. latě, uložení po dobu rekonstrukce mostu a zpětná montáž</t>
  </si>
  <si>
    <t>Položka zahrnuje veškerý materiál, výrobky a polotovary, včetně mimostaveništní a vnitrostaveništní dopravy (rovněž přesuny), včetně naložení a složení,případně s uložením.</t>
  </si>
  <si>
    <t>81</t>
  </si>
  <si>
    <t>93842</t>
  </si>
  <si>
    <t>OČIŠTĚNÍ ZDIVA OD VEGETACE</t>
  </si>
  <si>
    <t>cca 10% z celkové lícní plochy vč. odklizení vzniklého odpadu</t>
  </si>
  <si>
    <t>328,34*0,1=32,834 [A]    plocha líců stáv. konstrukcí dle pol. 938445 x 10%</t>
  </si>
  <si>
    <t>položka zahrnuje očištění předepsaným způsobem včetně odklizení vzniklého odpadu</t>
  </si>
  <si>
    <t>82</t>
  </si>
  <si>
    <t>93844</t>
  </si>
  <si>
    <t>OČIŠTĚNÍ KAMENNÉHO ZDIVA RUČNĚ</t>
  </si>
  <si>
    <t>šetrné ruční mechanické očištění snesených kamenných říms od zbytků malty a betonu</t>
  </si>
  <si>
    <t>2*1,1*20,6*0,75=33,990 [A]    římsy na čelních zídkách - 2x obvod v příč.řezu x dl. x 75% 
0,05*42*2*0,75=3,150 [B]    čela říms - plocha v příč.řezu x ks dle pol. 97612 x 2 čela x 75 % 
(2,7*1,5+0,18*2)*4=17,640 [C]    římsy na opěrách - obvod x dl. + 2 čela x 4 ks 
Celkem: A+B+C=54,780 [D]</t>
  </si>
  <si>
    <t>83</t>
  </si>
  <si>
    <t>938443</t>
  </si>
  <si>
    <t>OČIŠTĚNÍ ZDIVA OTRYSKÁNÍM TLAKOVOU VODOU DO 1000 BARŮ</t>
  </si>
  <si>
    <t>očištění stávajících kamenných konstrukcí od zbytků torkretu, omítek a nástřiků historického zdiva v lících a od zbytků balastu a zeminy na rubech zdiva</t>
  </si>
  <si>
    <t>odměřeno z podél. a příč. řezů 
ruby po odbourání balastu na NK a výkopech za opěrami 
24,7*4,9=121,030 [A]    rub kleneb a NK - rozvinutá dl. x š. mezi čelními zídkami 
21,6*1,05*2=45,360 [B]    rub čelních zídek - plocha dle podél. řezu x rezerva na zešikmení horní části x 2 zídky 
8,5*3,2*2=54,400 [C]    ruby opěr - š. x v. x 2 opěry 
mezisoučet - ruby konstrukce: A+B+C=220,790 [D] 
líce kamenných konstrukcí 
32,3*2=64,600 [E]    líc čelních zídek a boků klenby - plocha dle podél. řezu x 2 zídky 
8,7*6,1*2=106,140 [G]    podhled klenby - rozv. délka x šířka x 2 pole 
20,0*2,4+2,0+3,0=53,000 [H]    střední pilíř - obvod x v. + plocha zaoblených vrchlíků 
(8,5*2,4+1,0+1,5+3,5*4,2*2)*2=104,600 [F]    líce opěr - (š. x v. + plocha zaoblených vrchlíků + š. boku opěry x v. x vlevo a vpravo) x 2 opěry 
mezisoučet - líce konstrukce: E+G+H+F=328,340 [I] 
snesené kamenné římsy 
54,78=54,780 [J]    dle pol. 93844.R 
Celkem: D+I+J=603,910 [K]</t>
  </si>
  <si>
    <t>84</t>
  </si>
  <si>
    <t>94490</t>
  </si>
  <si>
    <t>OCHRANNÁ KONSTRUKCE</t>
  </si>
  <si>
    <t>ochranná plachta pod klenbami mostu pro zamezení padání odpadu při čištění stěn a podhledů do koryta vodoteče - zřízení a odstranění</t>
  </si>
  <si>
    <t>8*8,5*2=136,000 [A]    dl. x š. x 2 ks</t>
  </si>
  <si>
    <t>Položka zahrnuje dovoz, montáž, údržbu, opotřebení (nájemné), demontáž, konzervaci, odvoz.</t>
  </si>
  <si>
    <t>85</t>
  </si>
  <si>
    <t>94890</t>
  </si>
  <si>
    <t>PODPĚRNÉ SKRUŽE - ZŘÍZENÍ A ODSTRANĚNÍ</t>
  </si>
  <si>
    <t>M3OP</t>
  </si>
  <si>
    <t>zajištění stability rubu kleneb a čelních zdí neaktivovaným podskružením  
Po odskružení bude část lešení ponechána (přestavěna) pro sanaci spodní stavby a podhledů kleneb a následně demontována a odvezena.</t>
  </si>
  <si>
    <t>26*8*2=416,000 [A]    skruž pod klenbami - plocha v podél.řezu x š. mostu x 2 pole 
0,5*2,5*24,5*2=61,250 [B]    lešení pro zajištění stability čelních zdí - š. x v. x dl. x 2 strany 
Celkem: A+B=477,250 [C]</t>
  </si>
  <si>
    <t>86</t>
  </si>
  <si>
    <t>vybourání stávajících želbet. konstrukcí vč. odvozu a uložení na skládku</t>
  </si>
  <si>
    <t>0,15*5,55*24,5=20,396 [A]    želbet. deska NK - tl. x š. x dl. 
(0,2+0,23)*24,5=10,535 [B]    římsy - součet ploch v příč.řezu x dl. 
Celkem: A+B=30,931 [C]</t>
  </si>
  <si>
    <t>87</t>
  </si>
  <si>
    <t>967136</t>
  </si>
  <si>
    <t>VYBOURÁNÍ ČÁSTÍ KONSTRUKCÍ KAMENNÝCH NA MC S ODVOZEM DO 12KM</t>
  </si>
  <si>
    <t>ubourání částí křídel vč. odvozu a uložení na skládku</t>
  </si>
  <si>
    <t>1,0*2,3*(3,0+3,25)=14,375 [A]    O1 - cca tl. x dl. x součet výšek 
1,0*2,2*3,1=6,820 [B]    O3 - dtto 
Celkem: A+B=21,195 [C]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</si>
  <si>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</si>
  <si>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88</t>
  </si>
  <si>
    <t>97612</t>
  </si>
  <si>
    <t>VYBOURÁNÍ DROBNÝCH PŘEDMĚTŮ KAMENNÝCH</t>
  </si>
  <si>
    <t>ruční citlivé sejmutí resp. vybourání kamenných říms k dalšímu použití, uložení na prozatímní skládce</t>
  </si>
  <si>
    <t>24*2=48,000 [A]    2x délka říms - předpokladaná délka 1 ks = 1,0 m 
2,5*2=5,000 [B]    kamenné římsy na křídlech 
Celkem: A+B=53,000 [C]</t>
  </si>
  <si>
    <t>89</t>
  </si>
  <si>
    <t>97811</t>
  </si>
  <si>
    <t>OTLUČENÍ OMÍTKY</t>
  </si>
  <si>
    <t>odstranění zbytku omítky (torkretu) z podhledů a rubu kleneb v tl. cca 50 mm vč. odvozu a uložení odpadu na skládce</t>
  </si>
  <si>
    <t>8,7*6,1*2=106,140 [A]    rozvinutá délka klenby x š. x 2 pole 
20,2*4,9=98,980 [B]    rozvinutá dl. rubu kleneb a NK x š.  
Celkem: A+B=205,120 [C]</t>
  </si>
  <si>
    <t>- položka zahrnuje veškerou manipulaci s vybouranou sutí a hmotami včetně uložení na skládku. Nezahrnuje poplatek za skládku, který se vykazuje v položce 0141** (s výjimkou  
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</si>
  <si>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90</t>
  </si>
  <si>
    <t>97817</t>
  </si>
  <si>
    <t>ODSTRANĚNÍ MOSTNÍ IZOLACE</t>
  </si>
  <si>
    <t>vč. odvozu a uložení na skládku</t>
  </si>
  <si>
    <t>5,55*24,5=135,975 [A]    na želbet. desce NK - š. x dl.</t>
  </si>
  <si>
    <t>SO 460</t>
  </si>
  <si>
    <t>ÚPRAVA SDĚLOVACÍHO VEDENÍ CETIN</t>
  </si>
  <si>
    <t>742Z23</t>
  </si>
  <si>
    <t>DEMONTÁŽ KABELOVÉHO VEDENÍ NN</t>
  </si>
  <si>
    <t>odstranění kabelového vedení - metalický kabel TCEKE 10P0,5, včetně ochranné trubky (na mostu), odvozu a skládkovného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</si>
  <si>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Měří se metr délkový.</t>
  </si>
  <si>
    <t>75A111</t>
  </si>
  <si>
    <t>KABEL METALICKÝ JEDNOPLÁŠŤOVÝ DO 12 PÁRŮ - DODÁVKA</t>
  </si>
  <si>
    <t>opatření kabelového vedení - metalický kabel TCEKE 10P0,5 koncovkou, včetně osazení a dodávky</t>
  </si>
  <si>
    <t>1. Položka obsahuje:  
 – dodání kabelů podle typu od výrobců včetně mimostaveništní dopravy  
2. Položka neobsahuje:  
 X  
3. Způsob měření:  
Měří se n-násobky páru vodičů na kilometr.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</si>
</sst>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SUM(C10:C14)</f>
      </c>
      <c r="D6" s="1"/>
      <c r="E6" s="1"/>
    </row>
    <row r="7" spans="1:5" ht="12.75" customHeight="1">
      <c r="A7" s="1"/>
      <c r="B7" s="4" t="s">
        <v>5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001'!I3</f>
      </c>
      <c r="D10" s="21">
        <f>'SO 001'!O2</f>
      </c>
      <c r="E10" s="21">
        <f>C10+D10</f>
      </c>
    </row>
    <row r="11" spans="1:5" ht="12.75" customHeight="1">
      <c r="A11" s="20" t="s">
        <v>106</v>
      </c>
      <c r="B11" s="20" t="s">
        <v>107</v>
      </c>
      <c r="C11" s="21">
        <f>'SO 121'!I3</f>
      </c>
      <c r="D11" s="21">
        <f>'SO 121'!O2</f>
      </c>
      <c r="E11" s="21">
        <f>C11+D11</f>
      </c>
    </row>
    <row r="12" spans="1:5" ht="12.75" customHeight="1">
      <c r="A12" s="20" t="s">
        <v>476</v>
      </c>
      <c r="B12" s="20" t="s">
        <v>477</v>
      </c>
      <c r="C12" s="21">
        <f>'SO 181'!I3</f>
      </c>
      <c r="D12" s="21">
        <f>'SO 181'!O2</f>
      </c>
      <c r="E12" s="21">
        <f>C12+D12</f>
      </c>
    </row>
    <row r="13" spans="1:5" ht="12.75" customHeight="1">
      <c r="A13" s="20" t="s">
        <v>522</v>
      </c>
      <c r="B13" s="20" t="s">
        <v>523</v>
      </c>
      <c r="C13" s="21">
        <f>'SO 201'!I3</f>
      </c>
      <c r="D13" s="21">
        <f>'SO 201'!O2</f>
      </c>
      <c r="E13" s="21">
        <f>C13+D13</f>
      </c>
    </row>
    <row r="14" spans="1:5" ht="12.75" customHeight="1">
      <c r="A14" s="20" t="s">
        <v>915</v>
      </c>
      <c r="B14" s="20" t="s">
        <v>916</v>
      </c>
      <c r="C14" s="21">
        <f>'SO 460'!I3</f>
      </c>
      <c r="D14" s="21">
        <f>'SO 460'!O2</f>
      </c>
      <c r="E14" s="21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0+I9+I13+I17+I21+I25+I29+I33+I37+I41+I45+I49+I53+I57+I61</f>
      </c>
      <c r="R8">
        <f>0+O9+O13+O17+O21+O25+O29+O33+O37+O41+O45+O49+O53+O57+O61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6" t="s">
        <v>52</v>
      </c>
      <c r="E11" s="37" t="s">
        <v>47</v>
      </c>
    </row>
    <row r="12" spans="1:5" ht="25.5">
      <c r="A12" t="s">
        <v>53</v>
      </c>
      <c r="E12" s="35" t="s">
        <v>54</v>
      </c>
    </row>
    <row r="13" spans="1:16" ht="12.7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25.5">
      <c r="A14" s="34" t="s">
        <v>50</v>
      </c>
      <c r="E14" s="35" t="s">
        <v>57</v>
      </c>
    </row>
    <row r="15" spans="1:5" ht="12.75">
      <c r="A15" s="36" t="s">
        <v>52</v>
      </c>
      <c r="E15" s="37" t="s">
        <v>47</v>
      </c>
    </row>
    <row r="16" spans="1:5" ht="12.75">
      <c r="A16" t="s">
        <v>53</v>
      </c>
      <c r="E16" s="35" t="s">
        <v>58</v>
      </c>
    </row>
    <row r="17" spans="1:16" ht="12.75">
      <c r="A17" s="25" t="s">
        <v>45</v>
      </c>
      <c r="B17" s="29" t="s">
        <v>22</v>
      </c>
      <c r="C17" s="29" t="s">
        <v>59</v>
      </c>
      <c r="D17" s="25" t="s">
        <v>47</v>
      </c>
      <c r="E17" s="30" t="s">
        <v>60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61</v>
      </c>
    </row>
    <row r="19" spans="1:5" ht="12.75">
      <c r="A19" s="36" t="s">
        <v>52</v>
      </c>
      <c r="E19" s="37" t="s">
        <v>47</v>
      </c>
    </row>
    <row r="20" spans="1:5" ht="12.75">
      <c r="A20" t="s">
        <v>53</v>
      </c>
      <c r="E20" s="35" t="s">
        <v>62</v>
      </c>
    </row>
    <row r="21" spans="1:16" ht="12.75">
      <c r="A21" s="25" t="s">
        <v>45</v>
      </c>
      <c r="B21" s="29" t="s">
        <v>33</v>
      </c>
      <c r="C21" s="29" t="s">
        <v>63</v>
      </c>
      <c r="D21" s="25" t="s">
        <v>47</v>
      </c>
      <c r="E21" s="30" t="s">
        <v>64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47</v>
      </c>
    </row>
    <row r="24" spans="1:5" ht="12.75">
      <c r="A24" t="s">
        <v>53</v>
      </c>
      <c r="E24" s="35" t="s">
        <v>62</v>
      </c>
    </row>
    <row r="25" spans="1:16" ht="12.75">
      <c r="A25" s="25" t="s">
        <v>45</v>
      </c>
      <c r="B25" s="29" t="s">
        <v>35</v>
      </c>
      <c r="C25" s="29" t="s">
        <v>65</v>
      </c>
      <c r="D25" s="25" t="s">
        <v>47</v>
      </c>
      <c r="E25" s="30" t="s">
        <v>66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67</v>
      </c>
    </row>
    <row r="27" spans="1:5" ht="12.75">
      <c r="A27" s="36" t="s">
        <v>52</v>
      </c>
      <c r="E27" s="37" t="s">
        <v>47</v>
      </c>
    </row>
    <row r="28" spans="1:5" ht="12.75">
      <c r="A28" t="s">
        <v>53</v>
      </c>
      <c r="E28" s="35" t="s">
        <v>62</v>
      </c>
    </row>
    <row r="29" spans="1:16" ht="12.75">
      <c r="A29" s="25" t="s">
        <v>45</v>
      </c>
      <c r="B29" s="29" t="s">
        <v>37</v>
      </c>
      <c r="C29" s="29" t="s">
        <v>68</v>
      </c>
      <c r="D29" s="25" t="s">
        <v>47</v>
      </c>
      <c r="E29" s="30" t="s">
        <v>69</v>
      </c>
      <c r="F29" s="31" t="s">
        <v>49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12.75">
      <c r="A31" s="36" t="s">
        <v>52</v>
      </c>
      <c r="E31" s="37" t="s">
        <v>47</v>
      </c>
    </row>
    <row r="32" spans="1:5" ht="63.75">
      <c r="A32" t="s">
        <v>53</v>
      </c>
      <c r="E32" s="35" t="s">
        <v>70</v>
      </c>
    </row>
    <row r="33" spans="1:16" ht="12.75">
      <c r="A33" s="25" t="s">
        <v>45</v>
      </c>
      <c r="B33" s="29" t="s">
        <v>71</v>
      </c>
      <c r="C33" s="29" t="s">
        <v>72</v>
      </c>
      <c r="D33" s="25" t="s">
        <v>47</v>
      </c>
      <c r="E33" s="30" t="s">
        <v>73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74</v>
      </c>
    </row>
    <row r="35" spans="1:5" ht="12.75">
      <c r="A35" s="36" t="s">
        <v>52</v>
      </c>
      <c r="E35" s="37" t="s">
        <v>47</v>
      </c>
    </row>
    <row r="36" spans="1:5" ht="12.75">
      <c r="A36" t="s">
        <v>53</v>
      </c>
      <c r="E36" s="35" t="s">
        <v>75</v>
      </c>
    </row>
    <row r="37" spans="1:16" ht="12.75">
      <c r="A37" s="25" t="s">
        <v>45</v>
      </c>
      <c r="B37" s="29" t="s">
        <v>76</v>
      </c>
      <c r="C37" s="29" t="s">
        <v>77</v>
      </c>
      <c r="D37" s="25" t="s">
        <v>78</v>
      </c>
      <c r="E37" s="30" t="s">
        <v>79</v>
      </c>
      <c r="F37" s="31" t="s">
        <v>80</v>
      </c>
      <c r="G37" s="32">
        <v>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81</v>
      </c>
    </row>
    <row r="39" spans="1:5" ht="12.75">
      <c r="A39" s="36" t="s">
        <v>52</v>
      </c>
      <c r="E39" s="37" t="s">
        <v>47</v>
      </c>
    </row>
    <row r="40" spans="1:5" ht="89.25">
      <c r="A40" t="s">
        <v>53</v>
      </c>
      <c r="E40" s="35" t="s">
        <v>82</v>
      </c>
    </row>
    <row r="41" spans="1:16" ht="12.75">
      <c r="A41" s="25" t="s">
        <v>45</v>
      </c>
      <c r="B41" s="29" t="s">
        <v>40</v>
      </c>
      <c r="C41" s="29" t="s">
        <v>77</v>
      </c>
      <c r="D41" s="25" t="s">
        <v>83</v>
      </c>
      <c r="E41" s="30" t="s">
        <v>79</v>
      </c>
      <c r="F41" s="31" t="s">
        <v>80</v>
      </c>
      <c r="G41" s="32">
        <v>2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84</v>
      </c>
    </row>
    <row r="43" spans="1:5" ht="12.75">
      <c r="A43" s="36" t="s">
        <v>52</v>
      </c>
      <c r="E43" s="37" t="s">
        <v>47</v>
      </c>
    </row>
    <row r="44" spans="1:5" ht="89.25">
      <c r="A44" t="s">
        <v>53</v>
      </c>
      <c r="E44" s="35" t="s">
        <v>82</v>
      </c>
    </row>
    <row r="45" spans="1:16" ht="12.75">
      <c r="A45" s="25" t="s">
        <v>45</v>
      </c>
      <c r="B45" s="29" t="s">
        <v>42</v>
      </c>
      <c r="C45" s="29" t="s">
        <v>85</v>
      </c>
      <c r="D45" s="25" t="s">
        <v>47</v>
      </c>
      <c r="E45" s="30" t="s">
        <v>86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87</v>
      </c>
    </row>
    <row r="47" spans="1:5" ht="12.75">
      <c r="A47" s="36" t="s">
        <v>52</v>
      </c>
      <c r="E47" s="37" t="s">
        <v>47</v>
      </c>
    </row>
    <row r="48" spans="1:5" ht="25.5">
      <c r="A48" t="s">
        <v>53</v>
      </c>
      <c r="E48" s="35" t="s">
        <v>88</v>
      </c>
    </row>
    <row r="49" spans="1:16" ht="12.75">
      <c r="A49" s="25" t="s">
        <v>45</v>
      </c>
      <c r="B49" s="29" t="s">
        <v>89</v>
      </c>
      <c r="C49" s="29" t="s">
        <v>90</v>
      </c>
      <c r="D49" s="25" t="s">
        <v>91</v>
      </c>
      <c r="E49" s="30" t="s">
        <v>92</v>
      </c>
      <c r="F49" s="31" t="s">
        <v>93</v>
      </c>
      <c r="G49" s="32">
        <v>1500000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76.5">
      <c r="A50" s="34" t="s">
        <v>50</v>
      </c>
      <c r="E50" s="35" t="s">
        <v>94</v>
      </c>
    </row>
    <row r="51" spans="1:5" ht="12.75">
      <c r="A51" s="36" t="s">
        <v>52</v>
      </c>
      <c r="E51" s="37" t="s">
        <v>47</v>
      </c>
    </row>
    <row r="52" spans="1:5" ht="12.75">
      <c r="A52" t="s">
        <v>53</v>
      </c>
      <c r="E52" s="35" t="s">
        <v>47</v>
      </c>
    </row>
    <row r="53" spans="1:16" ht="12.75">
      <c r="A53" s="25" t="s">
        <v>45</v>
      </c>
      <c r="B53" s="29" t="s">
        <v>95</v>
      </c>
      <c r="C53" s="29" t="s">
        <v>96</v>
      </c>
      <c r="D53" s="25" t="s">
        <v>91</v>
      </c>
      <c r="E53" s="30" t="s">
        <v>97</v>
      </c>
      <c r="F53" s="31" t="s">
        <v>98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47</v>
      </c>
    </row>
    <row r="55" spans="1:5" ht="12.75">
      <c r="A55" s="36" t="s">
        <v>52</v>
      </c>
      <c r="E55" s="37" t="s">
        <v>47</v>
      </c>
    </row>
    <row r="56" spans="1:5" ht="12.75">
      <c r="A56" t="s">
        <v>53</v>
      </c>
      <c r="E56" s="35" t="s">
        <v>47</v>
      </c>
    </row>
    <row r="57" spans="1:16" ht="12.75">
      <c r="A57" s="25" t="s">
        <v>45</v>
      </c>
      <c r="B57" s="29" t="s">
        <v>99</v>
      </c>
      <c r="C57" s="29" t="s">
        <v>100</v>
      </c>
      <c r="D57" s="25" t="s">
        <v>91</v>
      </c>
      <c r="E57" s="30" t="s">
        <v>101</v>
      </c>
      <c r="F57" s="31" t="s">
        <v>98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47</v>
      </c>
    </row>
    <row r="59" spans="1:5" ht="12.75">
      <c r="A59" s="36" t="s">
        <v>52</v>
      </c>
      <c r="E59" s="37" t="s">
        <v>47</v>
      </c>
    </row>
    <row r="60" spans="1:5" ht="12.75">
      <c r="A60" t="s">
        <v>53</v>
      </c>
      <c r="E60" s="35" t="s">
        <v>47</v>
      </c>
    </row>
    <row r="61" spans="1:16" ht="12.75">
      <c r="A61" s="25" t="s">
        <v>45</v>
      </c>
      <c r="B61" s="29" t="s">
        <v>102</v>
      </c>
      <c r="C61" s="29" t="s">
        <v>103</v>
      </c>
      <c r="D61" s="25" t="s">
        <v>91</v>
      </c>
      <c r="E61" s="30" t="s">
        <v>104</v>
      </c>
      <c r="F61" s="31" t="s">
        <v>98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105</v>
      </c>
    </row>
    <row r="63" spans="1:5" ht="12.75">
      <c r="A63" s="36" t="s">
        <v>52</v>
      </c>
      <c r="E63" s="37" t="s">
        <v>47</v>
      </c>
    </row>
    <row r="64" spans="1:5" ht="12.75">
      <c r="A64" t="s">
        <v>53</v>
      </c>
      <c r="E64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0+O8+O33+O126+O143+O152+O201+O206+O227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106</v>
      </c>
      <c r="I3" s="38">
        <f>0+I8+I33+I126+I143+I152+I201+I206+I227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106</v>
      </c>
      <c r="D4" s="6"/>
      <c r="E4" s="18" t="s">
        <v>107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45</v>
      </c>
      <c r="B9" s="29" t="s">
        <v>29</v>
      </c>
      <c r="C9" s="29" t="s">
        <v>108</v>
      </c>
      <c r="D9" s="25" t="s">
        <v>29</v>
      </c>
      <c r="E9" s="30" t="s">
        <v>109</v>
      </c>
      <c r="F9" s="31" t="s">
        <v>110</v>
      </c>
      <c r="G9" s="32">
        <v>2656.394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111</v>
      </c>
    </row>
    <row r="11" spans="1:5" ht="38.25">
      <c r="A11" s="36" t="s">
        <v>52</v>
      </c>
      <c r="E11" s="37" t="s">
        <v>112</v>
      </c>
    </row>
    <row r="12" spans="1:5" ht="25.5">
      <c r="A12" t="s">
        <v>53</v>
      </c>
      <c r="E12" s="35" t="s">
        <v>113</v>
      </c>
    </row>
    <row r="13" spans="1:16" ht="12.75">
      <c r="A13" s="25" t="s">
        <v>45</v>
      </c>
      <c r="B13" s="29" t="s">
        <v>23</v>
      </c>
      <c r="C13" s="29" t="s">
        <v>108</v>
      </c>
      <c r="D13" s="25" t="s">
        <v>23</v>
      </c>
      <c r="E13" s="30" t="s">
        <v>109</v>
      </c>
      <c r="F13" s="31" t="s">
        <v>110</v>
      </c>
      <c r="G13" s="32">
        <v>9019.272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114</v>
      </c>
    </row>
    <row r="15" spans="1:5" ht="38.25">
      <c r="A15" s="36" t="s">
        <v>52</v>
      </c>
      <c r="E15" s="37" t="s">
        <v>115</v>
      </c>
    </row>
    <row r="16" spans="1:5" ht="25.5">
      <c r="A16" t="s">
        <v>53</v>
      </c>
      <c r="E16" s="35" t="s">
        <v>113</v>
      </c>
    </row>
    <row r="17" spans="1:16" ht="12.75">
      <c r="A17" s="25" t="s">
        <v>45</v>
      </c>
      <c r="B17" s="29" t="s">
        <v>22</v>
      </c>
      <c r="C17" s="29" t="s">
        <v>108</v>
      </c>
      <c r="D17" s="25" t="s">
        <v>22</v>
      </c>
      <c r="E17" s="30" t="s">
        <v>109</v>
      </c>
      <c r="F17" s="31" t="s">
        <v>110</v>
      </c>
      <c r="G17" s="32">
        <v>1270.102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116</v>
      </c>
    </row>
    <row r="19" spans="1:5" ht="89.25">
      <c r="A19" s="36" t="s">
        <v>52</v>
      </c>
      <c r="E19" s="37" t="s">
        <v>117</v>
      </c>
    </row>
    <row r="20" spans="1:5" ht="25.5">
      <c r="A20" t="s">
        <v>53</v>
      </c>
      <c r="E20" s="35" t="s">
        <v>113</v>
      </c>
    </row>
    <row r="21" spans="1:16" ht="12.75">
      <c r="A21" s="25" t="s">
        <v>45</v>
      </c>
      <c r="B21" s="29" t="s">
        <v>33</v>
      </c>
      <c r="C21" s="29" t="s">
        <v>108</v>
      </c>
      <c r="D21" s="25" t="s">
        <v>35</v>
      </c>
      <c r="E21" s="30" t="s">
        <v>109</v>
      </c>
      <c r="F21" s="31" t="s">
        <v>110</v>
      </c>
      <c r="G21" s="32">
        <v>207.6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118</v>
      </c>
    </row>
    <row r="24" spans="1:5" ht="25.5">
      <c r="A24" t="s">
        <v>53</v>
      </c>
      <c r="E24" s="35" t="s">
        <v>113</v>
      </c>
    </row>
    <row r="25" spans="1:16" ht="12.75">
      <c r="A25" s="25" t="s">
        <v>45</v>
      </c>
      <c r="B25" s="29" t="s">
        <v>35</v>
      </c>
      <c r="C25" s="29" t="s">
        <v>119</v>
      </c>
      <c r="D25" s="25" t="s">
        <v>47</v>
      </c>
      <c r="E25" s="30" t="s">
        <v>120</v>
      </c>
      <c r="F25" s="31" t="s">
        <v>110</v>
      </c>
      <c r="G25" s="32">
        <v>257.84</v>
      </c>
      <c r="H25" s="33">
        <v>0</v>
      </c>
      <c r="I25" s="33">
        <f>ROUND(ROUND(H25,2)*ROUND(G25,3),2)</f>
      </c>
      <c r="O25">
        <f>(I25*0)/100</f>
      </c>
      <c r="P25" t="s">
        <v>27</v>
      </c>
    </row>
    <row r="26" spans="1:5" ht="12.75">
      <c r="A26" s="34" t="s">
        <v>50</v>
      </c>
      <c r="E26" s="35" t="s">
        <v>121</v>
      </c>
    </row>
    <row r="27" spans="1:5" ht="12.75">
      <c r="A27" s="36" t="s">
        <v>52</v>
      </c>
      <c r="E27" s="37" t="s">
        <v>122</v>
      </c>
    </row>
    <row r="28" spans="1:5" ht="25.5">
      <c r="A28" t="s">
        <v>53</v>
      </c>
      <c r="E28" s="35" t="s">
        <v>113</v>
      </c>
    </row>
    <row r="29" spans="1:16" ht="12.75">
      <c r="A29" s="25" t="s">
        <v>45</v>
      </c>
      <c r="B29" s="29" t="s">
        <v>37</v>
      </c>
      <c r="C29" s="29" t="s">
        <v>123</v>
      </c>
      <c r="D29" s="25" t="s">
        <v>47</v>
      </c>
      <c r="E29" s="30" t="s">
        <v>124</v>
      </c>
      <c r="F29" s="31" t="s">
        <v>125</v>
      </c>
      <c r="G29" s="32">
        <v>135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12.75">
      <c r="A31" s="36" t="s">
        <v>52</v>
      </c>
      <c r="E31" s="37" t="s">
        <v>126</v>
      </c>
    </row>
    <row r="32" spans="1:5" ht="25.5">
      <c r="A32" t="s">
        <v>53</v>
      </c>
      <c r="E32" s="35" t="s">
        <v>127</v>
      </c>
    </row>
    <row r="33" spans="1:18" ht="12.75" customHeight="1">
      <c r="A33" s="6" t="s">
        <v>43</v>
      </c>
      <c r="B33" s="6"/>
      <c r="C33" s="40" t="s">
        <v>29</v>
      </c>
      <c r="D33" s="6"/>
      <c r="E33" s="27" t="s">
        <v>128</v>
      </c>
      <c r="F33" s="6"/>
      <c r="G33" s="6"/>
      <c r="H33" s="6"/>
      <c r="I33" s="41">
        <f>0+Q33</f>
      </c>
      <c r="O33">
        <f>0+R33</f>
      </c>
      <c r="Q33">
        <f>0+I34+I38+I42+I46+I50+I54+I58+I62+I66+I70+I74+I78+I82+I86+I90+I94+I98+I102+I106+I110+I114+I118+I122</f>
      </c>
      <c r="R33">
        <f>0+O34+O38+O42+O46+O50+O54+O58+O62+O66+O70+O74+O78+O82+O86+O90+O94+O98+O102+O106+O110+O114+O118+O122</f>
      </c>
    </row>
    <row r="34" spans="1:16" ht="25.5">
      <c r="A34" s="25" t="s">
        <v>45</v>
      </c>
      <c r="B34" s="29" t="s">
        <v>71</v>
      </c>
      <c r="C34" s="29" t="s">
        <v>129</v>
      </c>
      <c r="D34" s="25" t="s">
        <v>47</v>
      </c>
      <c r="E34" s="30" t="s">
        <v>130</v>
      </c>
      <c r="F34" s="31" t="s">
        <v>125</v>
      </c>
      <c r="G34" s="32">
        <v>118.4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38.25">
      <c r="A35" s="34" t="s">
        <v>50</v>
      </c>
      <c r="E35" s="35" t="s">
        <v>131</v>
      </c>
    </row>
    <row r="36" spans="1:5" ht="12.75">
      <c r="A36" s="36" t="s">
        <v>52</v>
      </c>
      <c r="E36" s="37" t="s">
        <v>132</v>
      </c>
    </row>
    <row r="37" spans="1:5" ht="63.75">
      <c r="A37" t="s">
        <v>53</v>
      </c>
      <c r="E37" s="35" t="s">
        <v>133</v>
      </c>
    </row>
    <row r="38" spans="1:16" ht="12.75">
      <c r="A38" s="25" t="s">
        <v>45</v>
      </c>
      <c r="B38" s="29" t="s">
        <v>76</v>
      </c>
      <c r="C38" s="29" t="s">
        <v>134</v>
      </c>
      <c r="D38" s="25" t="s">
        <v>47</v>
      </c>
      <c r="E38" s="30" t="s">
        <v>135</v>
      </c>
      <c r="F38" s="31" t="s">
        <v>125</v>
      </c>
      <c r="G38" s="32">
        <v>2.24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38.25">
      <c r="A39" s="34" t="s">
        <v>50</v>
      </c>
      <c r="E39" s="35" t="s">
        <v>136</v>
      </c>
    </row>
    <row r="40" spans="1:5" ht="12.75">
      <c r="A40" s="36" t="s">
        <v>52</v>
      </c>
      <c r="E40" s="37" t="s">
        <v>137</v>
      </c>
    </row>
    <row r="41" spans="1:5" ht="63.75">
      <c r="A41" t="s">
        <v>53</v>
      </c>
      <c r="E41" s="35" t="s">
        <v>133</v>
      </c>
    </row>
    <row r="42" spans="1:16" ht="12.75">
      <c r="A42" s="25" t="s">
        <v>45</v>
      </c>
      <c r="B42" s="29" t="s">
        <v>40</v>
      </c>
      <c r="C42" s="29" t="s">
        <v>138</v>
      </c>
      <c r="D42" s="25" t="s">
        <v>47</v>
      </c>
      <c r="E42" s="30" t="s">
        <v>139</v>
      </c>
      <c r="F42" s="31" t="s">
        <v>125</v>
      </c>
      <c r="G42" s="32">
        <v>8.388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38.25">
      <c r="A43" s="34" t="s">
        <v>50</v>
      </c>
      <c r="E43" s="35" t="s">
        <v>140</v>
      </c>
    </row>
    <row r="44" spans="1:5" ht="12.75">
      <c r="A44" s="36" t="s">
        <v>52</v>
      </c>
      <c r="E44" s="37" t="s">
        <v>141</v>
      </c>
    </row>
    <row r="45" spans="1:5" ht="63.75">
      <c r="A45" t="s">
        <v>53</v>
      </c>
      <c r="E45" s="35" t="s">
        <v>133</v>
      </c>
    </row>
    <row r="46" spans="1:16" ht="12.75">
      <c r="A46" s="25" t="s">
        <v>45</v>
      </c>
      <c r="B46" s="29" t="s">
        <v>42</v>
      </c>
      <c r="C46" s="29" t="s">
        <v>142</v>
      </c>
      <c r="D46" s="25" t="s">
        <v>47</v>
      </c>
      <c r="E46" s="30" t="s">
        <v>143</v>
      </c>
      <c r="F46" s="31" t="s">
        <v>125</v>
      </c>
      <c r="G46" s="32">
        <v>22.612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89.25">
      <c r="A47" s="34" t="s">
        <v>50</v>
      </c>
      <c r="E47" s="35" t="s">
        <v>144</v>
      </c>
    </row>
    <row r="48" spans="1:5" ht="38.25">
      <c r="A48" s="36" t="s">
        <v>52</v>
      </c>
      <c r="E48" s="37" t="s">
        <v>145</v>
      </c>
    </row>
    <row r="49" spans="1:5" ht="63.75">
      <c r="A49" t="s">
        <v>53</v>
      </c>
      <c r="E49" s="35" t="s">
        <v>133</v>
      </c>
    </row>
    <row r="50" spans="1:16" ht="25.5">
      <c r="A50" s="25" t="s">
        <v>45</v>
      </c>
      <c r="B50" s="29" t="s">
        <v>89</v>
      </c>
      <c r="C50" s="29" t="s">
        <v>146</v>
      </c>
      <c r="D50" s="25" t="s">
        <v>47</v>
      </c>
      <c r="E50" s="30" t="s">
        <v>147</v>
      </c>
      <c r="F50" s="31" t="s">
        <v>125</v>
      </c>
      <c r="G50" s="32">
        <v>4097.022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89.25">
      <c r="A51" s="34" t="s">
        <v>50</v>
      </c>
      <c r="E51" s="35" t="s">
        <v>148</v>
      </c>
    </row>
    <row r="52" spans="1:5" ht="63.75">
      <c r="A52" s="36" t="s">
        <v>52</v>
      </c>
      <c r="E52" s="37" t="s">
        <v>149</v>
      </c>
    </row>
    <row r="53" spans="1:5" ht="63.75">
      <c r="A53" t="s">
        <v>53</v>
      </c>
      <c r="E53" s="35" t="s">
        <v>133</v>
      </c>
    </row>
    <row r="54" spans="1:16" ht="25.5">
      <c r="A54" s="25" t="s">
        <v>45</v>
      </c>
      <c r="B54" s="29" t="s">
        <v>95</v>
      </c>
      <c r="C54" s="29" t="s">
        <v>150</v>
      </c>
      <c r="D54" s="25" t="s">
        <v>47</v>
      </c>
      <c r="E54" s="30" t="s">
        <v>151</v>
      </c>
      <c r="F54" s="31" t="s">
        <v>125</v>
      </c>
      <c r="G54" s="32">
        <v>117.2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63.75">
      <c r="A55" s="34" t="s">
        <v>50</v>
      </c>
      <c r="E55" s="35" t="s">
        <v>152</v>
      </c>
    </row>
    <row r="56" spans="1:5" ht="12.75">
      <c r="A56" s="36" t="s">
        <v>52</v>
      </c>
      <c r="E56" s="37" t="s">
        <v>153</v>
      </c>
    </row>
    <row r="57" spans="1:5" ht="63.75">
      <c r="A57" t="s">
        <v>53</v>
      </c>
      <c r="E57" s="35" t="s">
        <v>133</v>
      </c>
    </row>
    <row r="58" spans="1:16" ht="12.75">
      <c r="A58" s="25" t="s">
        <v>45</v>
      </c>
      <c r="B58" s="29" t="s">
        <v>99</v>
      </c>
      <c r="C58" s="29" t="s">
        <v>154</v>
      </c>
      <c r="D58" s="25" t="s">
        <v>47</v>
      </c>
      <c r="E58" s="30" t="s">
        <v>155</v>
      </c>
      <c r="F58" s="31" t="s">
        <v>125</v>
      </c>
      <c r="G58" s="32">
        <v>455.003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25.5">
      <c r="A59" s="34" t="s">
        <v>50</v>
      </c>
      <c r="E59" s="35" t="s">
        <v>156</v>
      </c>
    </row>
    <row r="60" spans="1:5" ht="12.75">
      <c r="A60" s="36" t="s">
        <v>52</v>
      </c>
      <c r="E60" s="37" t="s">
        <v>157</v>
      </c>
    </row>
    <row r="61" spans="1:5" ht="63.75">
      <c r="A61" t="s">
        <v>53</v>
      </c>
      <c r="E61" s="35" t="s">
        <v>133</v>
      </c>
    </row>
    <row r="62" spans="1:16" ht="12.75">
      <c r="A62" s="25" t="s">
        <v>45</v>
      </c>
      <c r="B62" s="29" t="s">
        <v>102</v>
      </c>
      <c r="C62" s="29" t="s">
        <v>158</v>
      </c>
      <c r="D62" s="25" t="s">
        <v>47</v>
      </c>
      <c r="E62" s="30" t="s">
        <v>159</v>
      </c>
      <c r="F62" s="31" t="s">
        <v>160</v>
      </c>
      <c r="G62" s="32">
        <v>103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25.5">
      <c r="A63" s="34" t="s">
        <v>50</v>
      </c>
      <c r="E63" s="35" t="s">
        <v>161</v>
      </c>
    </row>
    <row r="64" spans="1:5" ht="12.75">
      <c r="A64" s="36" t="s">
        <v>52</v>
      </c>
      <c r="E64" s="37" t="s">
        <v>162</v>
      </c>
    </row>
    <row r="65" spans="1:5" ht="63.75">
      <c r="A65" t="s">
        <v>53</v>
      </c>
      <c r="E65" s="35" t="s">
        <v>133</v>
      </c>
    </row>
    <row r="66" spans="1:16" ht="12.75">
      <c r="A66" s="25" t="s">
        <v>45</v>
      </c>
      <c r="B66" s="29" t="s">
        <v>163</v>
      </c>
      <c r="C66" s="29" t="s">
        <v>164</v>
      </c>
      <c r="D66" s="25" t="s">
        <v>47</v>
      </c>
      <c r="E66" s="30" t="s">
        <v>165</v>
      </c>
      <c r="F66" s="31" t="s">
        <v>166</v>
      </c>
      <c r="G66" s="32">
        <v>98.63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167</v>
      </c>
    </row>
    <row r="68" spans="1:5" ht="12.75">
      <c r="A68" s="36" t="s">
        <v>52</v>
      </c>
      <c r="E68" s="37" t="s">
        <v>168</v>
      </c>
    </row>
    <row r="69" spans="1:5" ht="25.5">
      <c r="A69" t="s">
        <v>53</v>
      </c>
      <c r="E69" s="35" t="s">
        <v>169</v>
      </c>
    </row>
    <row r="70" spans="1:16" ht="25.5">
      <c r="A70" s="25" t="s">
        <v>45</v>
      </c>
      <c r="B70" s="29" t="s">
        <v>170</v>
      </c>
      <c r="C70" s="29" t="s">
        <v>171</v>
      </c>
      <c r="D70" s="25" t="s">
        <v>47</v>
      </c>
      <c r="E70" s="30" t="s">
        <v>172</v>
      </c>
      <c r="F70" s="31" t="s">
        <v>160</v>
      </c>
      <c r="G70" s="32">
        <v>432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173</v>
      </c>
    </row>
    <row r="72" spans="1:5" ht="12.75">
      <c r="A72" s="36" t="s">
        <v>52</v>
      </c>
      <c r="E72" s="37" t="s">
        <v>174</v>
      </c>
    </row>
    <row r="73" spans="1:5" ht="63.75">
      <c r="A73" t="s">
        <v>53</v>
      </c>
      <c r="E73" s="35" t="s">
        <v>133</v>
      </c>
    </row>
    <row r="74" spans="1:16" ht="25.5">
      <c r="A74" s="25" t="s">
        <v>45</v>
      </c>
      <c r="B74" s="29" t="s">
        <v>175</v>
      </c>
      <c r="C74" s="29" t="s">
        <v>176</v>
      </c>
      <c r="D74" s="25" t="s">
        <v>47</v>
      </c>
      <c r="E74" s="30" t="s">
        <v>177</v>
      </c>
      <c r="F74" s="31" t="s">
        <v>166</v>
      </c>
      <c r="G74" s="32">
        <v>598.752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178</v>
      </c>
    </row>
    <row r="76" spans="1:5" ht="12.75">
      <c r="A76" s="36" t="s">
        <v>52</v>
      </c>
      <c r="E76" s="37" t="s">
        <v>179</v>
      </c>
    </row>
    <row r="77" spans="1:5" ht="25.5">
      <c r="A77" t="s">
        <v>53</v>
      </c>
      <c r="E77" s="35" t="s">
        <v>169</v>
      </c>
    </row>
    <row r="78" spans="1:16" ht="12.75">
      <c r="A78" s="25" t="s">
        <v>45</v>
      </c>
      <c r="B78" s="29" t="s">
        <v>180</v>
      </c>
      <c r="C78" s="29" t="s">
        <v>181</v>
      </c>
      <c r="D78" s="25" t="s">
        <v>47</v>
      </c>
      <c r="E78" s="30" t="s">
        <v>182</v>
      </c>
      <c r="F78" s="31" t="s">
        <v>125</v>
      </c>
      <c r="G78" s="32">
        <v>147.25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38.25">
      <c r="A79" s="34" t="s">
        <v>50</v>
      </c>
      <c r="E79" s="35" t="s">
        <v>183</v>
      </c>
    </row>
    <row r="80" spans="1:5" ht="12.75">
      <c r="A80" s="36" t="s">
        <v>52</v>
      </c>
      <c r="E80" s="37" t="s">
        <v>184</v>
      </c>
    </row>
    <row r="81" spans="1:5" ht="63.75">
      <c r="A81" t="s">
        <v>53</v>
      </c>
      <c r="E81" s="35" t="s">
        <v>133</v>
      </c>
    </row>
    <row r="82" spans="1:16" ht="12.75">
      <c r="A82" s="25" t="s">
        <v>45</v>
      </c>
      <c r="B82" s="29" t="s">
        <v>185</v>
      </c>
      <c r="C82" s="29" t="s">
        <v>186</v>
      </c>
      <c r="D82" s="25" t="s">
        <v>47</v>
      </c>
      <c r="E82" s="30" t="s">
        <v>187</v>
      </c>
      <c r="F82" s="31" t="s">
        <v>125</v>
      </c>
      <c r="G82" s="32">
        <v>103.8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47</v>
      </c>
    </row>
    <row r="84" spans="1:5" ht="12.75">
      <c r="A84" s="36" t="s">
        <v>52</v>
      </c>
      <c r="E84" s="37" t="s">
        <v>188</v>
      </c>
    </row>
    <row r="85" spans="1:5" ht="38.25">
      <c r="A85" t="s">
        <v>53</v>
      </c>
      <c r="E85" s="35" t="s">
        <v>189</v>
      </c>
    </row>
    <row r="86" spans="1:16" ht="12.75">
      <c r="A86" s="25" t="s">
        <v>45</v>
      </c>
      <c r="B86" s="29" t="s">
        <v>190</v>
      </c>
      <c r="C86" s="29" t="s">
        <v>191</v>
      </c>
      <c r="D86" s="25" t="s">
        <v>47</v>
      </c>
      <c r="E86" s="30" t="s">
        <v>192</v>
      </c>
      <c r="F86" s="31" t="s">
        <v>125</v>
      </c>
      <c r="G86" s="32">
        <v>1300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193</v>
      </c>
    </row>
    <row r="88" spans="1:5" ht="12.75">
      <c r="A88" s="36" t="s">
        <v>52</v>
      </c>
      <c r="E88" s="37" t="s">
        <v>194</v>
      </c>
    </row>
    <row r="89" spans="1:5" ht="369.75">
      <c r="A89" t="s">
        <v>53</v>
      </c>
      <c r="E89" s="35" t="s">
        <v>195</v>
      </c>
    </row>
    <row r="90" spans="1:16" ht="12.75">
      <c r="A90" s="25" t="s">
        <v>45</v>
      </c>
      <c r="B90" s="29" t="s">
        <v>196</v>
      </c>
      <c r="C90" s="29" t="s">
        <v>197</v>
      </c>
      <c r="D90" s="25" t="s">
        <v>47</v>
      </c>
      <c r="E90" s="30" t="s">
        <v>198</v>
      </c>
      <c r="F90" s="31" t="s">
        <v>125</v>
      </c>
      <c r="G90" s="32">
        <v>135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199</v>
      </c>
    </row>
    <row r="92" spans="1:5" ht="12.75">
      <c r="A92" s="36" t="s">
        <v>52</v>
      </c>
      <c r="E92" s="37" t="s">
        <v>200</v>
      </c>
    </row>
    <row r="93" spans="1:5" ht="306">
      <c r="A93" t="s">
        <v>53</v>
      </c>
      <c r="E93" s="35" t="s">
        <v>201</v>
      </c>
    </row>
    <row r="94" spans="1:16" ht="12.75">
      <c r="A94" s="25" t="s">
        <v>45</v>
      </c>
      <c r="B94" s="29" t="s">
        <v>202</v>
      </c>
      <c r="C94" s="29" t="s">
        <v>203</v>
      </c>
      <c r="D94" s="25" t="s">
        <v>47</v>
      </c>
      <c r="E94" s="30" t="s">
        <v>204</v>
      </c>
      <c r="F94" s="31" t="s">
        <v>205</v>
      </c>
      <c r="G94" s="32">
        <v>135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25.5">
      <c r="A95" s="34" t="s">
        <v>50</v>
      </c>
      <c r="E95" s="35" t="s">
        <v>206</v>
      </c>
    </row>
    <row r="96" spans="1:5" ht="12.75">
      <c r="A96" s="36" t="s">
        <v>52</v>
      </c>
      <c r="E96" s="37" t="s">
        <v>207</v>
      </c>
    </row>
    <row r="97" spans="1:5" ht="63.75">
      <c r="A97" t="s">
        <v>53</v>
      </c>
      <c r="E97" s="35" t="s">
        <v>208</v>
      </c>
    </row>
    <row r="98" spans="1:16" ht="12.75">
      <c r="A98" s="25" t="s">
        <v>45</v>
      </c>
      <c r="B98" s="29" t="s">
        <v>209</v>
      </c>
      <c r="C98" s="29" t="s">
        <v>210</v>
      </c>
      <c r="D98" s="25" t="s">
        <v>47</v>
      </c>
      <c r="E98" s="30" t="s">
        <v>211</v>
      </c>
      <c r="F98" s="31" t="s">
        <v>125</v>
      </c>
      <c r="G98" s="32">
        <v>1404.997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47</v>
      </c>
    </row>
    <row r="100" spans="1:5" ht="51">
      <c r="A100" s="36" t="s">
        <v>52</v>
      </c>
      <c r="E100" s="37" t="s">
        <v>212</v>
      </c>
    </row>
    <row r="101" spans="1:5" ht="191.25">
      <c r="A101" t="s">
        <v>53</v>
      </c>
      <c r="E101" s="35" t="s">
        <v>213</v>
      </c>
    </row>
    <row r="102" spans="1:16" ht="12.75">
      <c r="A102" s="25" t="s">
        <v>45</v>
      </c>
      <c r="B102" s="29" t="s">
        <v>214</v>
      </c>
      <c r="C102" s="29" t="s">
        <v>215</v>
      </c>
      <c r="D102" s="25" t="s">
        <v>47</v>
      </c>
      <c r="E102" s="30" t="s">
        <v>216</v>
      </c>
      <c r="F102" s="31" t="s">
        <v>125</v>
      </c>
      <c r="G102" s="32">
        <v>135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47</v>
      </c>
    </row>
    <row r="104" spans="1:5" ht="12.75">
      <c r="A104" s="36" t="s">
        <v>52</v>
      </c>
      <c r="E104" s="37" t="s">
        <v>126</v>
      </c>
    </row>
    <row r="105" spans="1:5" ht="267.75">
      <c r="A105" t="s">
        <v>53</v>
      </c>
      <c r="E105" s="35" t="s">
        <v>217</v>
      </c>
    </row>
    <row r="106" spans="1:16" ht="12.75">
      <c r="A106" s="25" t="s">
        <v>45</v>
      </c>
      <c r="B106" s="29" t="s">
        <v>218</v>
      </c>
      <c r="C106" s="29" t="s">
        <v>219</v>
      </c>
      <c r="D106" s="25" t="s">
        <v>47</v>
      </c>
      <c r="E106" s="30" t="s">
        <v>220</v>
      </c>
      <c r="F106" s="31" t="s">
        <v>205</v>
      </c>
      <c r="G106" s="32">
        <v>6582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25.5">
      <c r="A107" s="34" t="s">
        <v>50</v>
      </c>
      <c r="E107" s="35" t="s">
        <v>221</v>
      </c>
    </row>
    <row r="108" spans="1:5" ht="51">
      <c r="A108" s="36" t="s">
        <v>52</v>
      </c>
      <c r="E108" s="37" t="s">
        <v>222</v>
      </c>
    </row>
    <row r="109" spans="1:5" ht="25.5">
      <c r="A109" t="s">
        <v>53</v>
      </c>
      <c r="E109" s="35" t="s">
        <v>223</v>
      </c>
    </row>
    <row r="110" spans="1:16" ht="12.75">
      <c r="A110" s="25" t="s">
        <v>45</v>
      </c>
      <c r="B110" s="29" t="s">
        <v>224</v>
      </c>
      <c r="C110" s="29" t="s">
        <v>225</v>
      </c>
      <c r="D110" s="25" t="s">
        <v>47</v>
      </c>
      <c r="E110" s="30" t="s">
        <v>226</v>
      </c>
      <c r="F110" s="31" t="s">
        <v>205</v>
      </c>
      <c r="G110" s="32">
        <v>725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227</v>
      </c>
    </row>
    <row r="112" spans="1:5" ht="12.75">
      <c r="A112" s="36" t="s">
        <v>52</v>
      </c>
      <c r="E112" s="37" t="s">
        <v>228</v>
      </c>
    </row>
    <row r="113" spans="1:5" ht="12.75">
      <c r="A113" t="s">
        <v>53</v>
      </c>
      <c r="E113" s="35" t="s">
        <v>229</v>
      </c>
    </row>
    <row r="114" spans="1:16" ht="12.75">
      <c r="A114" s="25" t="s">
        <v>45</v>
      </c>
      <c r="B114" s="29" t="s">
        <v>230</v>
      </c>
      <c r="C114" s="29" t="s">
        <v>231</v>
      </c>
      <c r="D114" s="25" t="s">
        <v>47</v>
      </c>
      <c r="E114" s="30" t="s">
        <v>232</v>
      </c>
      <c r="F114" s="31" t="s">
        <v>205</v>
      </c>
      <c r="G114" s="32">
        <v>725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47</v>
      </c>
    </row>
    <row r="116" spans="1:5" ht="12.75">
      <c r="A116" s="36" t="s">
        <v>52</v>
      </c>
      <c r="E116" s="37" t="s">
        <v>228</v>
      </c>
    </row>
    <row r="117" spans="1:5" ht="38.25">
      <c r="A117" t="s">
        <v>53</v>
      </c>
      <c r="E117" s="35" t="s">
        <v>233</v>
      </c>
    </row>
    <row r="118" spans="1:16" ht="12.75">
      <c r="A118" s="25" t="s">
        <v>45</v>
      </c>
      <c r="B118" s="29" t="s">
        <v>234</v>
      </c>
      <c r="C118" s="29" t="s">
        <v>235</v>
      </c>
      <c r="D118" s="25" t="s">
        <v>47</v>
      </c>
      <c r="E118" s="30" t="s">
        <v>236</v>
      </c>
      <c r="F118" s="31" t="s">
        <v>205</v>
      </c>
      <c r="G118" s="32">
        <v>725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47</v>
      </c>
    </row>
    <row r="120" spans="1:5" ht="12.75">
      <c r="A120" s="36" t="s">
        <v>52</v>
      </c>
      <c r="E120" s="37" t="s">
        <v>228</v>
      </c>
    </row>
    <row r="121" spans="1:5" ht="25.5">
      <c r="A121" t="s">
        <v>53</v>
      </c>
      <c r="E121" s="35" t="s">
        <v>237</v>
      </c>
    </row>
    <row r="122" spans="1:16" ht="12.75">
      <c r="A122" s="25" t="s">
        <v>45</v>
      </c>
      <c r="B122" s="29" t="s">
        <v>238</v>
      </c>
      <c r="C122" s="29" t="s">
        <v>239</v>
      </c>
      <c r="D122" s="25" t="s">
        <v>47</v>
      </c>
      <c r="E122" s="30" t="s">
        <v>240</v>
      </c>
      <c r="F122" s="31" t="s">
        <v>125</v>
      </c>
      <c r="G122" s="32">
        <v>21.75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241</v>
      </c>
    </row>
    <row r="124" spans="1:5" ht="12.75">
      <c r="A124" s="36" t="s">
        <v>52</v>
      </c>
      <c r="E124" s="37" t="s">
        <v>242</v>
      </c>
    </row>
    <row r="125" spans="1:5" ht="38.25">
      <c r="A125" t="s">
        <v>53</v>
      </c>
      <c r="E125" s="35" t="s">
        <v>243</v>
      </c>
    </row>
    <row r="126" spans="1:18" ht="12.75" customHeight="1">
      <c r="A126" s="6" t="s">
        <v>43</v>
      </c>
      <c r="B126" s="6"/>
      <c r="C126" s="40" t="s">
        <v>23</v>
      </c>
      <c r="D126" s="6"/>
      <c r="E126" s="27" t="s">
        <v>244</v>
      </c>
      <c r="F126" s="6"/>
      <c r="G126" s="6"/>
      <c r="H126" s="6"/>
      <c r="I126" s="41">
        <f>0+Q126</f>
      </c>
      <c r="O126">
        <f>0+R126</f>
      </c>
      <c r="Q126">
        <f>0+I127+I131+I135+I139</f>
      </c>
      <c r="R126">
        <f>0+O127+O131+O135+O139</f>
      </c>
    </row>
    <row r="127" spans="1:16" ht="12.75">
      <c r="A127" s="25" t="s">
        <v>45</v>
      </c>
      <c r="B127" s="29" t="s">
        <v>245</v>
      </c>
      <c r="C127" s="29" t="s">
        <v>246</v>
      </c>
      <c r="D127" s="25" t="s">
        <v>47</v>
      </c>
      <c r="E127" s="30" t="s">
        <v>247</v>
      </c>
      <c r="F127" s="31" t="s">
        <v>160</v>
      </c>
      <c r="G127" s="32">
        <v>610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47</v>
      </c>
    </row>
    <row r="129" spans="1:5" ht="12.75">
      <c r="A129" s="36" t="s">
        <v>52</v>
      </c>
      <c r="E129" s="37" t="s">
        <v>248</v>
      </c>
    </row>
    <row r="130" spans="1:5" ht="165.75">
      <c r="A130" t="s">
        <v>53</v>
      </c>
      <c r="E130" s="35" t="s">
        <v>249</v>
      </c>
    </row>
    <row r="131" spans="1:16" ht="12.75">
      <c r="A131" s="25" t="s">
        <v>45</v>
      </c>
      <c r="B131" s="29" t="s">
        <v>250</v>
      </c>
      <c r="C131" s="29" t="s">
        <v>251</v>
      </c>
      <c r="D131" s="25" t="s">
        <v>47</v>
      </c>
      <c r="E131" s="30" t="s">
        <v>252</v>
      </c>
      <c r="F131" s="31" t="s">
        <v>205</v>
      </c>
      <c r="G131" s="32">
        <v>1220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47</v>
      </c>
    </row>
    <row r="133" spans="1:5" ht="12.75">
      <c r="A133" s="36" t="s">
        <v>52</v>
      </c>
      <c r="E133" s="37" t="s">
        <v>253</v>
      </c>
    </row>
    <row r="134" spans="1:5" ht="51">
      <c r="A134" t="s">
        <v>53</v>
      </c>
      <c r="E134" s="35" t="s">
        <v>254</v>
      </c>
    </row>
    <row r="135" spans="1:16" ht="12.75">
      <c r="A135" s="25" t="s">
        <v>45</v>
      </c>
      <c r="B135" s="29" t="s">
        <v>255</v>
      </c>
      <c r="C135" s="29" t="s">
        <v>256</v>
      </c>
      <c r="D135" s="25" t="s">
        <v>47</v>
      </c>
      <c r="E135" s="30" t="s">
        <v>257</v>
      </c>
      <c r="F135" s="31" t="s">
        <v>125</v>
      </c>
      <c r="G135" s="32">
        <v>1511.5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25.5">
      <c r="A136" s="34" t="s">
        <v>50</v>
      </c>
      <c r="E136" s="35" t="s">
        <v>258</v>
      </c>
    </row>
    <row r="137" spans="1:5" ht="12.75">
      <c r="A137" s="36" t="s">
        <v>52</v>
      </c>
      <c r="E137" s="37" t="s">
        <v>259</v>
      </c>
    </row>
    <row r="138" spans="1:5" ht="38.25">
      <c r="A138" t="s">
        <v>53</v>
      </c>
      <c r="E138" s="35" t="s">
        <v>260</v>
      </c>
    </row>
    <row r="139" spans="1:16" ht="12.75">
      <c r="A139" s="25" t="s">
        <v>45</v>
      </c>
      <c r="B139" s="29" t="s">
        <v>261</v>
      </c>
      <c r="C139" s="29" t="s">
        <v>262</v>
      </c>
      <c r="D139" s="25" t="s">
        <v>47</v>
      </c>
      <c r="E139" s="30" t="s">
        <v>263</v>
      </c>
      <c r="F139" s="31" t="s">
        <v>205</v>
      </c>
      <c r="G139" s="32">
        <v>3023</v>
      </c>
      <c r="H139" s="33">
        <v>0</v>
      </c>
      <c r="I139" s="33">
        <f>ROUND(ROUND(H139,2)*ROUND(G139,3),2)</f>
      </c>
      <c r="O139">
        <f>(I139*21)/100</f>
      </c>
      <c r="P139" t="s">
        <v>23</v>
      </c>
    </row>
    <row r="140" spans="1:5" ht="12.75">
      <c r="A140" s="34" t="s">
        <v>50</v>
      </c>
      <c r="E140" s="35" t="s">
        <v>47</v>
      </c>
    </row>
    <row r="141" spans="1:5" ht="12.75">
      <c r="A141" s="36" t="s">
        <v>52</v>
      </c>
      <c r="E141" s="37" t="s">
        <v>264</v>
      </c>
    </row>
    <row r="142" spans="1:5" ht="102">
      <c r="A142" t="s">
        <v>53</v>
      </c>
      <c r="E142" s="35" t="s">
        <v>265</v>
      </c>
    </row>
    <row r="143" spans="1:18" ht="12.75" customHeight="1">
      <c r="A143" s="6" t="s">
        <v>43</v>
      </c>
      <c r="B143" s="6"/>
      <c r="C143" s="40" t="s">
        <v>33</v>
      </c>
      <c r="D143" s="6"/>
      <c r="E143" s="27" t="s">
        <v>266</v>
      </c>
      <c r="F143" s="6"/>
      <c r="G143" s="6"/>
      <c r="H143" s="6"/>
      <c r="I143" s="41">
        <f>0+Q143</f>
      </c>
      <c r="O143">
        <f>0+R143</f>
      </c>
      <c r="Q143">
        <f>0+I144+I148</f>
      </c>
      <c r="R143">
        <f>0+O144+O148</f>
      </c>
    </row>
    <row r="144" spans="1:16" ht="12.75">
      <c r="A144" s="25" t="s">
        <v>45</v>
      </c>
      <c r="B144" s="29" t="s">
        <v>267</v>
      </c>
      <c r="C144" s="29" t="s">
        <v>268</v>
      </c>
      <c r="D144" s="25" t="s">
        <v>47</v>
      </c>
      <c r="E144" s="30" t="s">
        <v>269</v>
      </c>
      <c r="F144" s="31" t="s">
        <v>125</v>
      </c>
      <c r="G144" s="32">
        <v>0.9</v>
      </c>
      <c r="H144" s="33">
        <v>0</v>
      </c>
      <c r="I144" s="33">
        <f>ROUND(ROUND(H144,2)*ROUND(G144,3),2)</f>
      </c>
      <c r="O144">
        <f>(I144*21)/100</f>
      </c>
      <c r="P144" t="s">
        <v>23</v>
      </c>
    </row>
    <row r="145" spans="1:5" ht="12.75">
      <c r="A145" s="34" t="s">
        <v>50</v>
      </c>
      <c r="E145" s="35" t="s">
        <v>270</v>
      </c>
    </row>
    <row r="146" spans="1:5" ht="12.75">
      <c r="A146" s="36" t="s">
        <v>52</v>
      </c>
      <c r="E146" s="37" t="s">
        <v>271</v>
      </c>
    </row>
    <row r="147" spans="1:5" ht="51">
      <c r="A147" t="s">
        <v>53</v>
      </c>
      <c r="E147" s="35" t="s">
        <v>272</v>
      </c>
    </row>
    <row r="148" spans="1:16" ht="12.75">
      <c r="A148" s="25" t="s">
        <v>45</v>
      </c>
      <c r="B148" s="29" t="s">
        <v>273</v>
      </c>
      <c r="C148" s="29" t="s">
        <v>274</v>
      </c>
      <c r="D148" s="25" t="s">
        <v>47</v>
      </c>
      <c r="E148" s="30" t="s">
        <v>275</v>
      </c>
      <c r="F148" s="31" t="s">
        <v>125</v>
      </c>
      <c r="G148" s="32">
        <v>1.2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25.5">
      <c r="A149" s="34" t="s">
        <v>50</v>
      </c>
      <c r="E149" s="35" t="s">
        <v>276</v>
      </c>
    </row>
    <row r="150" spans="1:5" ht="12.75">
      <c r="A150" s="36" t="s">
        <v>52</v>
      </c>
      <c r="E150" s="37" t="s">
        <v>277</v>
      </c>
    </row>
    <row r="151" spans="1:5" ht="102">
      <c r="A151" t="s">
        <v>53</v>
      </c>
      <c r="E151" s="35" t="s">
        <v>278</v>
      </c>
    </row>
    <row r="152" spans="1:18" ht="12.75" customHeight="1">
      <c r="A152" s="6" t="s">
        <v>43</v>
      </c>
      <c r="B152" s="6"/>
      <c r="C152" s="40" t="s">
        <v>35</v>
      </c>
      <c r="D152" s="6"/>
      <c r="E152" s="27" t="s">
        <v>279</v>
      </c>
      <c r="F152" s="6"/>
      <c r="G152" s="6"/>
      <c r="H152" s="6"/>
      <c r="I152" s="41">
        <f>0+Q152</f>
      </c>
      <c r="O152">
        <f>0+R152</f>
      </c>
      <c r="Q152">
        <f>0+I153+I157+I161+I165+I169+I173+I177+I181+I185+I189+I193+I197</f>
      </c>
      <c r="R152">
        <f>0+O153+O157+O161+O165+O169+O173+O177+O181+O185+O189+O193+O197</f>
      </c>
    </row>
    <row r="153" spans="1:16" ht="12.75">
      <c r="A153" s="25" t="s">
        <v>45</v>
      </c>
      <c r="B153" s="29" t="s">
        <v>280</v>
      </c>
      <c r="C153" s="29" t="s">
        <v>281</v>
      </c>
      <c r="D153" s="25" t="s">
        <v>47</v>
      </c>
      <c r="E153" s="30" t="s">
        <v>282</v>
      </c>
      <c r="F153" s="31" t="s">
        <v>125</v>
      </c>
      <c r="G153" s="32">
        <v>1347.4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12.75">
      <c r="A154" s="34" t="s">
        <v>50</v>
      </c>
      <c r="E154" s="35" t="s">
        <v>47</v>
      </c>
    </row>
    <row r="155" spans="1:5" ht="76.5">
      <c r="A155" s="36" t="s">
        <v>52</v>
      </c>
      <c r="E155" s="37" t="s">
        <v>283</v>
      </c>
    </row>
    <row r="156" spans="1:5" ht="51">
      <c r="A156" t="s">
        <v>53</v>
      </c>
      <c r="E156" s="35" t="s">
        <v>284</v>
      </c>
    </row>
    <row r="157" spans="1:16" ht="12.75">
      <c r="A157" s="25" t="s">
        <v>45</v>
      </c>
      <c r="B157" s="29" t="s">
        <v>285</v>
      </c>
      <c r="C157" s="29" t="s">
        <v>286</v>
      </c>
      <c r="D157" s="25" t="s">
        <v>47</v>
      </c>
      <c r="E157" s="30" t="s">
        <v>287</v>
      </c>
      <c r="F157" s="31" t="s">
        <v>205</v>
      </c>
      <c r="G157" s="32">
        <v>45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288</v>
      </c>
    </row>
    <row r="159" spans="1:5" ht="12.75">
      <c r="A159" s="36" t="s">
        <v>52</v>
      </c>
      <c r="E159" s="37" t="s">
        <v>289</v>
      </c>
    </row>
    <row r="160" spans="1:5" ht="102">
      <c r="A160" t="s">
        <v>53</v>
      </c>
      <c r="E160" s="35" t="s">
        <v>290</v>
      </c>
    </row>
    <row r="161" spans="1:16" ht="12.75">
      <c r="A161" s="25" t="s">
        <v>45</v>
      </c>
      <c r="B161" s="29" t="s">
        <v>291</v>
      </c>
      <c r="C161" s="29" t="s">
        <v>292</v>
      </c>
      <c r="D161" s="25" t="s">
        <v>47</v>
      </c>
      <c r="E161" s="30" t="s">
        <v>293</v>
      </c>
      <c r="F161" s="31" t="s">
        <v>205</v>
      </c>
      <c r="G161" s="32">
        <v>83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12.75">
      <c r="A162" s="34" t="s">
        <v>50</v>
      </c>
      <c r="E162" s="35" t="s">
        <v>47</v>
      </c>
    </row>
    <row r="163" spans="1:5" ht="12.75">
      <c r="A163" s="36" t="s">
        <v>52</v>
      </c>
      <c r="E163" s="37" t="s">
        <v>294</v>
      </c>
    </row>
    <row r="164" spans="1:5" ht="38.25">
      <c r="A164" t="s">
        <v>53</v>
      </c>
      <c r="E164" s="35" t="s">
        <v>295</v>
      </c>
    </row>
    <row r="165" spans="1:16" ht="12.75">
      <c r="A165" s="25" t="s">
        <v>45</v>
      </c>
      <c r="B165" s="29" t="s">
        <v>296</v>
      </c>
      <c r="C165" s="29" t="s">
        <v>297</v>
      </c>
      <c r="D165" s="25" t="s">
        <v>47</v>
      </c>
      <c r="E165" s="30" t="s">
        <v>298</v>
      </c>
      <c r="F165" s="31" t="s">
        <v>205</v>
      </c>
      <c r="G165" s="32">
        <v>2880</v>
      </c>
      <c r="H165" s="33">
        <v>0</v>
      </c>
      <c r="I165" s="33">
        <f>ROUND(ROUND(H165,2)*ROUND(G165,3),2)</f>
      </c>
      <c r="O165">
        <f>(I165*21)/100</f>
      </c>
      <c r="P165" t="s">
        <v>23</v>
      </c>
    </row>
    <row r="166" spans="1:5" ht="12.75">
      <c r="A166" s="34" t="s">
        <v>50</v>
      </c>
      <c r="E166" s="35" t="s">
        <v>299</v>
      </c>
    </row>
    <row r="167" spans="1:5" ht="12.75">
      <c r="A167" s="36" t="s">
        <v>52</v>
      </c>
      <c r="E167" s="37" t="s">
        <v>300</v>
      </c>
    </row>
    <row r="168" spans="1:5" ht="51">
      <c r="A168" t="s">
        <v>53</v>
      </c>
      <c r="E168" s="35" t="s">
        <v>301</v>
      </c>
    </row>
    <row r="169" spans="1:16" ht="12.75">
      <c r="A169" s="25" t="s">
        <v>45</v>
      </c>
      <c r="B169" s="29" t="s">
        <v>302</v>
      </c>
      <c r="C169" s="29" t="s">
        <v>303</v>
      </c>
      <c r="D169" s="25" t="s">
        <v>47</v>
      </c>
      <c r="E169" s="30" t="s">
        <v>304</v>
      </c>
      <c r="F169" s="31" t="s">
        <v>205</v>
      </c>
      <c r="G169" s="32">
        <v>2880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12.75">
      <c r="A170" s="34" t="s">
        <v>50</v>
      </c>
      <c r="E170" s="35" t="s">
        <v>305</v>
      </c>
    </row>
    <row r="171" spans="1:5" ht="12.75">
      <c r="A171" s="36" t="s">
        <v>52</v>
      </c>
      <c r="E171" s="37" t="s">
        <v>306</v>
      </c>
    </row>
    <row r="172" spans="1:5" ht="51">
      <c r="A172" t="s">
        <v>53</v>
      </c>
      <c r="E172" s="35" t="s">
        <v>301</v>
      </c>
    </row>
    <row r="173" spans="1:16" ht="12.75">
      <c r="A173" s="25" t="s">
        <v>45</v>
      </c>
      <c r="B173" s="29" t="s">
        <v>307</v>
      </c>
      <c r="C173" s="29" t="s">
        <v>308</v>
      </c>
      <c r="D173" s="25" t="s">
        <v>47</v>
      </c>
      <c r="E173" s="30" t="s">
        <v>309</v>
      </c>
      <c r="F173" s="31" t="s">
        <v>205</v>
      </c>
      <c r="G173" s="32">
        <v>2880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12.75">
      <c r="A174" s="34" t="s">
        <v>50</v>
      </c>
      <c r="E174" s="35" t="s">
        <v>310</v>
      </c>
    </row>
    <row r="175" spans="1:5" ht="12.75">
      <c r="A175" s="36" t="s">
        <v>52</v>
      </c>
      <c r="E175" s="37" t="s">
        <v>311</v>
      </c>
    </row>
    <row r="176" spans="1:5" ht="140.25">
      <c r="A176" t="s">
        <v>53</v>
      </c>
      <c r="E176" s="35" t="s">
        <v>312</v>
      </c>
    </row>
    <row r="177" spans="1:16" ht="12.75">
      <c r="A177" s="25" t="s">
        <v>45</v>
      </c>
      <c r="B177" s="29" t="s">
        <v>313</v>
      </c>
      <c r="C177" s="29" t="s">
        <v>314</v>
      </c>
      <c r="D177" s="25" t="s">
        <v>47</v>
      </c>
      <c r="E177" s="30" t="s">
        <v>315</v>
      </c>
      <c r="F177" s="31" t="s">
        <v>205</v>
      </c>
      <c r="G177" s="32">
        <v>2880</v>
      </c>
      <c r="H177" s="33">
        <v>0</v>
      </c>
      <c r="I177" s="33">
        <f>ROUND(ROUND(H177,2)*ROUND(G177,3),2)</f>
      </c>
      <c r="O177">
        <f>(I177*21)/100</f>
      </c>
      <c r="P177" t="s">
        <v>23</v>
      </c>
    </row>
    <row r="178" spans="1:5" ht="12.75">
      <c r="A178" s="34" t="s">
        <v>50</v>
      </c>
      <c r="E178" s="35" t="s">
        <v>47</v>
      </c>
    </row>
    <row r="179" spans="1:5" ht="12.75">
      <c r="A179" s="36" t="s">
        <v>52</v>
      </c>
      <c r="E179" s="37" t="s">
        <v>316</v>
      </c>
    </row>
    <row r="180" spans="1:5" ht="140.25">
      <c r="A180" t="s">
        <v>53</v>
      </c>
      <c r="E180" s="35" t="s">
        <v>312</v>
      </c>
    </row>
    <row r="181" spans="1:16" ht="12.75">
      <c r="A181" s="25" t="s">
        <v>45</v>
      </c>
      <c r="B181" s="29" t="s">
        <v>317</v>
      </c>
      <c r="C181" s="29" t="s">
        <v>318</v>
      </c>
      <c r="D181" s="25" t="s">
        <v>47</v>
      </c>
      <c r="E181" s="30" t="s">
        <v>319</v>
      </c>
      <c r="F181" s="31" t="s">
        <v>205</v>
      </c>
      <c r="G181" s="32">
        <v>575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38.25">
      <c r="A182" s="34" t="s">
        <v>50</v>
      </c>
      <c r="E182" s="35" t="s">
        <v>320</v>
      </c>
    </row>
    <row r="183" spans="1:5" ht="12.75">
      <c r="A183" s="36" t="s">
        <v>52</v>
      </c>
      <c r="E183" s="37" t="s">
        <v>321</v>
      </c>
    </row>
    <row r="184" spans="1:5" ht="153">
      <c r="A184" t="s">
        <v>53</v>
      </c>
      <c r="E184" s="35" t="s">
        <v>322</v>
      </c>
    </row>
    <row r="185" spans="1:16" ht="12.75">
      <c r="A185" s="25" t="s">
        <v>45</v>
      </c>
      <c r="B185" s="29" t="s">
        <v>323</v>
      </c>
      <c r="C185" s="29" t="s">
        <v>324</v>
      </c>
      <c r="D185" s="25" t="s">
        <v>47</v>
      </c>
      <c r="E185" s="30" t="s">
        <v>325</v>
      </c>
      <c r="F185" s="31" t="s">
        <v>205</v>
      </c>
      <c r="G185" s="32">
        <v>45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38.25">
      <c r="A186" s="34" t="s">
        <v>50</v>
      </c>
      <c r="E186" s="35" t="s">
        <v>326</v>
      </c>
    </row>
    <row r="187" spans="1:5" ht="12.75">
      <c r="A187" s="36" t="s">
        <v>52</v>
      </c>
      <c r="E187" s="37" t="s">
        <v>289</v>
      </c>
    </row>
    <row r="188" spans="1:5" ht="153">
      <c r="A188" t="s">
        <v>53</v>
      </c>
      <c r="E188" s="35" t="s">
        <v>322</v>
      </c>
    </row>
    <row r="189" spans="1:16" ht="25.5">
      <c r="A189" s="25" t="s">
        <v>45</v>
      </c>
      <c r="B189" s="29" t="s">
        <v>327</v>
      </c>
      <c r="C189" s="29" t="s">
        <v>328</v>
      </c>
      <c r="D189" s="25" t="s">
        <v>47</v>
      </c>
      <c r="E189" s="30" t="s">
        <v>329</v>
      </c>
      <c r="F189" s="31" t="s">
        <v>205</v>
      </c>
      <c r="G189" s="32">
        <v>6</v>
      </c>
      <c r="H189" s="33">
        <v>0</v>
      </c>
      <c r="I189" s="33">
        <f>ROUND(ROUND(H189,2)*ROUND(G189,3),2)</f>
      </c>
      <c r="O189">
        <f>(I189*21)/100</f>
      </c>
      <c r="P189" t="s">
        <v>23</v>
      </c>
    </row>
    <row r="190" spans="1:5" ht="25.5">
      <c r="A190" s="34" t="s">
        <v>50</v>
      </c>
      <c r="E190" s="35" t="s">
        <v>330</v>
      </c>
    </row>
    <row r="191" spans="1:5" ht="12.75">
      <c r="A191" s="36" t="s">
        <v>52</v>
      </c>
      <c r="E191" s="37" t="s">
        <v>331</v>
      </c>
    </row>
    <row r="192" spans="1:5" ht="153">
      <c r="A192" t="s">
        <v>53</v>
      </c>
      <c r="E192" s="35" t="s">
        <v>322</v>
      </c>
    </row>
    <row r="193" spans="1:16" ht="25.5">
      <c r="A193" s="25" t="s">
        <v>45</v>
      </c>
      <c r="B193" s="29" t="s">
        <v>332</v>
      </c>
      <c r="C193" s="29" t="s">
        <v>333</v>
      </c>
      <c r="D193" s="25" t="s">
        <v>47</v>
      </c>
      <c r="E193" s="30" t="s">
        <v>334</v>
      </c>
      <c r="F193" s="31" t="s">
        <v>205</v>
      </c>
      <c r="G193" s="32">
        <v>8</v>
      </c>
      <c r="H193" s="33">
        <v>0</v>
      </c>
      <c r="I193" s="33">
        <f>ROUND(ROUND(H193,2)*ROUND(G193,3),2)</f>
      </c>
      <c r="O193">
        <f>(I193*21)/100</f>
      </c>
      <c r="P193" t="s">
        <v>23</v>
      </c>
    </row>
    <row r="194" spans="1:5" ht="25.5">
      <c r="A194" s="34" t="s">
        <v>50</v>
      </c>
      <c r="E194" s="35" t="s">
        <v>335</v>
      </c>
    </row>
    <row r="195" spans="1:5" ht="12.75">
      <c r="A195" s="36" t="s">
        <v>52</v>
      </c>
      <c r="E195" s="37" t="s">
        <v>336</v>
      </c>
    </row>
    <row r="196" spans="1:5" ht="153">
      <c r="A196" t="s">
        <v>53</v>
      </c>
      <c r="E196" s="35" t="s">
        <v>322</v>
      </c>
    </row>
    <row r="197" spans="1:16" ht="12.75">
      <c r="A197" s="25" t="s">
        <v>45</v>
      </c>
      <c r="B197" s="29" t="s">
        <v>337</v>
      </c>
      <c r="C197" s="29" t="s">
        <v>338</v>
      </c>
      <c r="D197" s="25" t="s">
        <v>47</v>
      </c>
      <c r="E197" s="30" t="s">
        <v>339</v>
      </c>
      <c r="F197" s="31" t="s">
        <v>160</v>
      </c>
      <c r="G197" s="32">
        <v>1020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47</v>
      </c>
    </row>
    <row r="199" spans="1:5" ht="12.75">
      <c r="A199" s="36" t="s">
        <v>52</v>
      </c>
      <c r="E199" s="37" t="s">
        <v>340</v>
      </c>
    </row>
    <row r="200" spans="1:5" ht="38.25">
      <c r="A200" t="s">
        <v>53</v>
      </c>
      <c r="E200" s="35" t="s">
        <v>341</v>
      </c>
    </row>
    <row r="201" spans="1:18" ht="12.75" customHeight="1">
      <c r="A201" s="6" t="s">
        <v>43</v>
      </c>
      <c r="B201" s="6"/>
      <c r="C201" s="40" t="s">
        <v>37</v>
      </c>
      <c r="D201" s="6"/>
      <c r="E201" s="27" t="s">
        <v>342</v>
      </c>
      <c r="F201" s="6"/>
      <c r="G201" s="6"/>
      <c r="H201" s="6"/>
      <c r="I201" s="41">
        <f>0+Q201</f>
      </c>
      <c r="O201">
        <f>0+R201</f>
      </c>
      <c r="Q201">
        <f>0+I202</f>
      </c>
      <c r="R201">
        <f>0+O202</f>
      </c>
    </row>
    <row r="202" spans="1:16" ht="12.75">
      <c r="A202" s="25" t="s">
        <v>45</v>
      </c>
      <c r="B202" s="29" t="s">
        <v>343</v>
      </c>
      <c r="C202" s="29" t="s">
        <v>344</v>
      </c>
      <c r="D202" s="25" t="s">
        <v>47</v>
      </c>
      <c r="E202" s="30" t="s">
        <v>345</v>
      </c>
      <c r="F202" s="31" t="s">
        <v>205</v>
      </c>
      <c r="G202" s="32">
        <v>59.4</v>
      </c>
      <c r="H202" s="33">
        <v>0</v>
      </c>
      <c r="I202" s="33">
        <f>ROUND(ROUND(H202,2)*ROUND(G202,3),2)</f>
      </c>
      <c r="O202">
        <f>(I202*21)/100</f>
      </c>
      <c r="P202" t="s">
        <v>23</v>
      </c>
    </row>
    <row r="203" spans="1:5" ht="12.75">
      <c r="A203" s="34" t="s">
        <v>50</v>
      </c>
      <c r="E203" s="35" t="s">
        <v>346</v>
      </c>
    </row>
    <row r="204" spans="1:5" ht="12.75">
      <c r="A204" s="36" t="s">
        <v>52</v>
      </c>
      <c r="E204" s="37" t="s">
        <v>347</v>
      </c>
    </row>
    <row r="205" spans="1:5" ht="89.25">
      <c r="A205" t="s">
        <v>53</v>
      </c>
      <c r="E205" s="35" t="s">
        <v>348</v>
      </c>
    </row>
    <row r="206" spans="1:18" ht="12.75" customHeight="1">
      <c r="A206" s="6" t="s">
        <v>43</v>
      </c>
      <c r="B206" s="6"/>
      <c r="C206" s="40" t="s">
        <v>76</v>
      </c>
      <c r="D206" s="6"/>
      <c r="E206" s="27" t="s">
        <v>349</v>
      </c>
      <c r="F206" s="6"/>
      <c r="G206" s="6"/>
      <c r="H206" s="6"/>
      <c r="I206" s="41">
        <f>0+Q206</f>
      </c>
      <c r="O206">
        <f>0+R206</f>
      </c>
      <c r="Q206">
        <f>0+I207+I211+I215+I219+I223</f>
      </c>
      <c r="R206">
        <f>0+O207+O211+O215+O219+O223</f>
      </c>
    </row>
    <row r="207" spans="1:16" ht="12.75">
      <c r="A207" s="25" t="s">
        <v>45</v>
      </c>
      <c r="B207" s="29" t="s">
        <v>350</v>
      </c>
      <c r="C207" s="29" t="s">
        <v>351</v>
      </c>
      <c r="D207" s="25" t="s">
        <v>47</v>
      </c>
      <c r="E207" s="30" t="s">
        <v>352</v>
      </c>
      <c r="F207" s="31" t="s">
        <v>160</v>
      </c>
      <c r="G207" s="32">
        <v>37</v>
      </c>
      <c r="H207" s="33">
        <v>0</v>
      </c>
      <c r="I207" s="33">
        <f>ROUND(ROUND(H207,2)*ROUND(G207,3),2)</f>
      </c>
      <c r="O207">
        <f>(I207*21)/100</f>
      </c>
      <c r="P207" t="s">
        <v>23</v>
      </c>
    </row>
    <row r="208" spans="1:5" ht="25.5">
      <c r="A208" s="34" t="s">
        <v>50</v>
      </c>
      <c r="E208" s="35" t="s">
        <v>353</v>
      </c>
    </row>
    <row r="209" spans="1:5" ht="12.75">
      <c r="A209" s="36" t="s">
        <v>52</v>
      </c>
      <c r="E209" s="37" t="s">
        <v>354</v>
      </c>
    </row>
    <row r="210" spans="1:5" ht="255">
      <c r="A210" t="s">
        <v>53</v>
      </c>
      <c r="E210" s="35" t="s">
        <v>355</v>
      </c>
    </row>
    <row r="211" spans="1:16" ht="12.75">
      <c r="A211" s="25" t="s">
        <v>45</v>
      </c>
      <c r="B211" s="29" t="s">
        <v>356</v>
      </c>
      <c r="C211" s="29" t="s">
        <v>357</v>
      </c>
      <c r="D211" s="25" t="s">
        <v>47</v>
      </c>
      <c r="E211" s="30" t="s">
        <v>358</v>
      </c>
      <c r="F211" s="31" t="s">
        <v>80</v>
      </c>
      <c r="G211" s="32">
        <v>8</v>
      </c>
      <c r="H211" s="33">
        <v>0</v>
      </c>
      <c r="I211" s="33">
        <f>ROUND(ROUND(H211,2)*ROUND(G211,3),2)</f>
      </c>
      <c r="O211">
        <f>(I211*21)/100</f>
      </c>
      <c r="P211" t="s">
        <v>23</v>
      </c>
    </row>
    <row r="212" spans="1:5" ht="25.5">
      <c r="A212" s="34" t="s">
        <v>50</v>
      </c>
      <c r="E212" s="35" t="s">
        <v>359</v>
      </c>
    </row>
    <row r="213" spans="1:5" ht="12.75">
      <c r="A213" s="36" t="s">
        <v>52</v>
      </c>
      <c r="E213" s="37" t="s">
        <v>336</v>
      </c>
    </row>
    <row r="214" spans="1:5" ht="76.5">
      <c r="A214" t="s">
        <v>53</v>
      </c>
      <c r="E214" s="35" t="s">
        <v>360</v>
      </c>
    </row>
    <row r="215" spans="1:16" ht="12.75">
      <c r="A215" s="25" t="s">
        <v>45</v>
      </c>
      <c r="B215" s="29" t="s">
        <v>361</v>
      </c>
      <c r="C215" s="29" t="s">
        <v>362</v>
      </c>
      <c r="D215" s="25" t="s">
        <v>47</v>
      </c>
      <c r="E215" s="30" t="s">
        <v>363</v>
      </c>
      <c r="F215" s="31" t="s">
        <v>80</v>
      </c>
      <c r="G215" s="32">
        <v>10</v>
      </c>
      <c r="H215" s="33">
        <v>0</v>
      </c>
      <c r="I215" s="33">
        <f>ROUND(ROUND(H215,2)*ROUND(G215,3),2)</f>
      </c>
      <c r="O215">
        <f>(I215*21)/100</f>
      </c>
      <c r="P215" t="s">
        <v>23</v>
      </c>
    </row>
    <row r="216" spans="1:5" ht="12.75">
      <c r="A216" s="34" t="s">
        <v>50</v>
      </c>
      <c r="E216" s="35" t="s">
        <v>364</v>
      </c>
    </row>
    <row r="217" spans="1:5" ht="12.75">
      <c r="A217" s="36" t="s">
        <v>52</v>
      </c>
      <c r="E217" s="37" t="s">
        <v>365</v>
      </c>
    </row>
    <row r="218" spans="1:5" ht="76.5">
      <c r="A218" t="s">
        <v>53</v>
      </c>
      <c r="E218" s="35" t="s">
        <v>360</v>
      </c>
    </row>
    <row r="219" spans="1:16" ht="12.75">
      <c r="A219" s="25" t="s">
        <v>45</v>
      </c>
      <c r="B219" s="29" t="s">
        <v>366</v>
      </c>
      <c r="C219" s="29" t="s">
        <v>367</v>
      </c>
      <c r="D219" s="25" t="s">
        <v>91</v>
      </c>
      <c r="E219" s="30" t="s">
        <v>368</v>
      </c>
      <c r="F219" s="31" t="s">
        <v>80</v>
      </c>
      <c r="G219" s="32">
        <v>23</v>
      </c>
      <c r="H219" s="33">
        <v>0</v>
      </c>
      <c r="I219" s="33">
        <f>ROUND(ROUND(H219,2)*ROUND(G219,3),2)</f>
      </c>
      <c r="O219">
        <f>(I219*21)/100</f>
      </c>
      <c r="P219" t="s">
        <v>23</v>
      </c>
    </row>
    <row r="220" spans="1:5" ht="25.5">
      <c r="A220" s="34" t="s">
        <v>50</v>
      </c>
      <c r="E220" s="35" t="s">
        <v>369</v>
      </c>
    </row>
    <row r="221" spans="1:5" ht="12.75">
      <c r="A221" s="36" t="s">
        <v>52</v>
      </c>
      <c r="E221" s="37" t="s">
        <v>370</v>
      </c>
    </row>
    <row r="222" spans="1:5" ht="12.75">
      <c r="A222" t="s">
        <v>53</v>
      </c>
      <c r="E222" s="35" t="s">
        <v>47</v>
      </c>
    </row>
    <row r="223" spans="1:16" ht="12.75">
      <c r="A223" s="25" t="s">
        <v>45</v>
      </c>
      <c r="B223" s="29" t="s">
        <v>371</v>
      </c>
      <c r="C223" s="29" t="s">
        <v>372</v>
      </c>
      <c r="D223" s="25" t="s">
        <v>47</v>
      </c>
      <c r="E223" s="30" t="s">
        <v>373</v>
      </c>
      <c r="F223" s="31" t="s">
        <v>160</v>
      </c>
      <c r="G223" s="32">
        <v>37</v>
      </c>
      <c r="H223" s="33">
        <v>0</v>
      </c>
      <c r="I223" s="33">
        <f>ROUND(ROUND(H223,2)*ROUND(G223,3),2)</f>
      </c>
      <c r="O223">
        <f>(I223*21)/100</f>
      </c>
      <c r="P223" t="s">
        <v>23</v>
      </c>
    </row>
    <row r="224" spans="1:5" ht="12.75">
      <c r="A224" s="34" t="s">
        <v>50</v>
      </c>
      <c r="E224" s="35" t="s">
        <v>374</v>
      </c>
    </row>
    <row r="225" spans="1:5" ht="12.75">
      <c r="A225" s="36" t="s">
        <v>52</v>
      </c>
      <c r="E225" s="37" t="s">
        <v>354</v>
      </c>
    </row>
    <row r="226" spans="1:5" ht="51">
      <c r="A226" t="s">
        <v>53</v>
      </c>
      <c r="E226" s="35" t="s">
        <v>375</v>
      </c>
    </row>
    <row r="227" spans="1:18" ht="12.75" customHeight="1">
      <c r="A227" s="6" t="s">
        <v>43</v>
      </c>
      <c r="B227" s="6"/>
      <c r="C227" s="40" t="s">
        <v>40</v>
      </c>
      <c r="D227" s="6"/>
      <c r="E227" s="27" t="s">
        <v>376</v>
      </c>
      <c r="F227" s="6"/>
      <c r="G227" s="6"/>
      <c r="H227" s="6"/>
      <c r="I227" s="41">
        <f>0+Q227</f>
      </c>
      <c r="O227">
        <f>0+R227</f>
      </c>
      <c r="Q227">
        <f>0+I228+I232+I236+I240+I244+I248+I252+I256+I260+I264+I268+I272+I276+I280+I284+I288+I292+I296</f>
      </c>
      <c r="R227">
        <f>0+O228+O232+O236+O240+O244+O248+O252+O256+O260+O264+O268+O272+O276+O280+O284+O288+O292+O296</f>
      </c>
    </row>
    <row r="228" spans="1:16" ht="25.5">
      <c r="A228" s="25" t="s">
        <v>45</v>
      </c>
      <c r="B228" s="29" t="s">
        <v>377</v>
      </c>
      <c r="C228" s="29" t="s">
        <v>378</v>
      </c>
      <c r="D228" s="25" t="s">
        <v>91</v>
      </c>
      <c r="E228" s="30" t="s">
        <v>379</v>
      </c>
      <c r="F228" s="31" t="s">
        <v>160</v>
      </c>
      <c r="G228" s="32">
        <v>16</v>
      </c>
      <c r="H228" s="33">
        <v>0</v>
      </c>
      <c r="I228" s="33">
        <f>ROUND(ROUND(H228,2)*ROUND(G228,3),2)</f>
      </c>
      <c r="O228">
        <f>(I228*21)/100</f>
      </c>
      <c r="P228" t="s">
        <v>23</v>
      </c>
    </row>
    <row r="229" spans="1:5" ht="25.5">
      <c r="A229" s="34" t="s">
        <v>50</v>
      </c>
      <c r="E229" s="35" t="s">
        <v>380</v>
      </c>
    </row>
    <row r="230" spans="1:5" ht="12.75">
      <c r="A230" s="36" t="s">
        <v>52</v>
      </c>
      <c r="E230" s="37" t="s">
        <v>381</v>
      </c>
    </row>
    <row r="231" spans="1:5" ht="76.5">
      <c r="A231" t="s">
        <v>53</v>
      </c>
      <c r="E231" s="35" t="s">
        <v>382</v>
      </c>
    </row>
    <row r="232" spans="1:16" ht="12.75">
      <c r="A232" s="25" t="s">
        <v>45</v>
      </c>
      <c r="B232" s="29" t="s">
        <v>383</v>
      </c>
      <c r="C232" s="29" t="s">
        <v>384</v>
      </c>
      <c r="D232" s="25" t="s">
        <v>47</v>
      </c>
      <c r="E232" s="30" t="s">
        <v>385</v>
      </c>
      <c r="F232" s="31" t="s">
        <v>160</v>
      </c>
      <c r="G232" s="32">
        <v>16</v>
      </c>
      <c r="H232" s="33">
        <v>0</v>
      </c>
      <c r="I232" s="33">
        <f>ROUND(ROUND(H232,2)*ROUND(G232,3),2)</f>
      </c>
      <c r="O232">
        <f>(I232*21)/100</f>
      </c>
      <c r="P232" t="s">
        <v>23</v>
      </c>
    </row>
    <row r="233" spans="1:5" ht="25.5">
      <c r="A233" s="34" t="s">
        <v>50</v>
      </c>
      <c r="E233" s="35" t="s">
        <v>386</v>
      </c>
    </row>
    <row r="234" spans="1:5" ht="12.75">
      <c r="A234" s="36" t="s">
        <v>52</v>
      </c>
      <c r="E234" s="37" t="s">
        <v>381</v>
      </c>
    </row>
    <row r="235" spans="1:5" ht="38.25">
      <c r="A235" t="s">
        <v>53</v>
      </c>
      <c r="E235" s="35" t="s">
        <v>387</v>
      </c>
    </row>
    <row r="236" spans="1:16" ht="12.75">
      <c r="A236" s="25" t="s">
        <v>45</v>
      </c>
      <c r="B236" s="29" t="s">
        <v>388</v>
      </c>
      <c r="C236" s="29" t="s">
        <v>389</v>
      </c>
      <c r="D236" s="25" t="s">
        <v>47</v>
      </c>
      <c r="E236" s="30" t="s">
        <v>390</v>
      </c>
      <c r="F236" s="31" t="s">
        <v>160</v>
      </c>
      <c r="G236" s="32">
        <v>3</v>
      </c>
      <c r="H236" s="33">
        <v>0</v>
      </c>
      <c r="I236" s="33">
        <f>ROUND(ROUND(H236,2)*ROUND(G236,3),2)</f>
      </c>
      <c r="O236">
        <f>(I236*21)/100</f>
      </c>
      <c r="P236" t="s">
        <v>23</v>
      </c>
    </row>
    <row r="237" spans="1:5" ht="12.75">
      <c r="A237" s="34" t="s">
        <v>50</v>
      </c>
      <c r="E237" s="35" t="s">
        <v>391</v>
      </c>
    </row>
    <row r="238" spans="1:5" ht="12.75">
      <c r="A238" s="36" t="s">
        <v>52</v>
      </c>
      <c r="E238" s="37" t="s">
        <v>392</v>
      </c>
    </row>
    <row r="239" spans="1:5" ht="38.25">
      <c r="A239" t="s">
        <v>53</v>
      </c>
      <c r="E239" s="35" t="s">
        <v>387</v>
      </c>
    </row>
    <row r="240" spans="1:16" ht="12.75">
      <c r="A240" s="25" t="s">
        <v>45</v>
      </c>
      <c r="B240" s="29" t="s">
        <v>393</v>
      </c>
      <c r="C240" s="29" t="s">
        <v>394</v>
      </c>
      <c r="D240" s="25" t="s">
        <v>47</v>
      </c>
      <c r="E240" s="30" t="s">
        <v>395</v>
      </c>
      <c r="F240" s="31" t="s">
        <v>80</v>
      </c>
      <c r="G240" s="32">
        <v>10</v>
      </c>
      <c r="H240" s="33">
        <v>0</v>
      </c>
      <c r="I240" s="33">
        <f>ROUND(ROUND(H240,2)*ROUND(G240,3),2)</f>
      </c>
      <c r="O240">
        <f>(I240*21)/100</f>
      </c>
      <c r="P240" t="s">
        <v>23</v>
      </c>
    </row>
    <row r="241" spans="1:5" ht="12.75">
      <c r="A241" s="34" t="s">
        <v>50</v>
      </c>
      <c r="E241" s="35" t="s">
        <v>396</v>
      </c>
    </row>
    <row r="242" spans="1:5" ht="12.75">
      <c r="A242" s="36" t="s">
        <v>52</v>
      </c>
      <c r="E242" s="37" t="s">
        <v>365</v>
      </c>
    </row>
    <row r="243" spans="1:5" ht="12.75">
      <c r="A243" t="s">
        <v>53</v>
      </c>
      <c r="E243" s="35" t="s">
        <v>397</v>
      </c>
    </row>
    <row r="244" spans="1:16" ht="25.5">
      <c r="A244" s="25" t="s">
        <v>45</v>
      </c>
      <c r="B244" s="29" t="s">
        <v>398</v>
      </c>
      <c r="C244" s="29" t="s">
        <v>399</v>
      </c>
      <c r="D244" s="25" t="s">
        <v>47</v>
      </c>
      <c r="E244" s="30" t="s">
        <v>400</v>
      </c>
      <c r="F244" s="31" t="s">
        <v>80</v>
      </c>
      <c r="G244" s="32">
        <v>34</v>
      </c>
      <c r="H244" s="33">
        <v>0</v>
      </c>
      <c r="I244" s="33">
        <f>ROUND(ROUND(H244,2)*ROUND(G244,3),2)</f>
      </c>
      <c r="O244">
        <f>(I244*21)/100</f>
      </c>
      <c r="P244" t="s">
        <v>23</v>
      </c>
    </row>
    <row r="245" spans="1:5" ht="76.5">
      <c r="A245" s="34" t="s">
        <v>50</v>
      </c>
      <c r="E245" s="35" t="s">
        <v>401</v>
      </c>
    </row>
    <row r="246" spans="1:5" ht="12.75">
      <c r="A246" s="36" t="s">
        <v>52</v>
      </c>
      <c r="E246" s="37" t="s">
        <v>402</v>
      </c>
    </row>
    <row r="247" spans="1:5" ht="25.5">
      <c r="A247" t="s">
        <v>53</v>
      </c>
      <c r="E247" s="35" t="s">
        <v>403</v>
      </c>
    </row>
    <row r="248" spans="1:16" ht="12.75">
      <c r="A248" s="25" t="s">
        <v>45</v>
      </c>
      <c r="B248" s="29" t="s">
        <v>404</v>
      </c>
      <c r="C248" s="29" t="s">
        <v>405</v>
      </c>
      <c r="D248" s="25" t="s">
        <v>47</v>
      </c>
      <c r="E248" s="30" t="s">
        <v>406</v>
      </c>
      <c r="F248" s="31" t="s">
        <v>80</v>
      </c>
      <c r="G248" s="32">
        <v>14</v>
      </c>
      <c r="H248" s="33">
        <v>0</v>
      </c>
      <c r="I248" s="33">
        <f>ROUND(ROUND(H248,2)*ROUND(G248,3),2)</f>
      </c>
      <c r="O248">
        <f>(I248*21)/100</f>
      </c>
      <c r="P248" t="s">
        <v>23</v>
      </c>
    </row>
    <row r="249" spans="1:5" ht="51">
      <c r="A249" s="34" t="s">
        <v>50</v>
      </c>
      <c r="E249" s="35" t="s">
        <v>407</v>
      </c>
    </row>
    <row r="250" spans="1:5" ht="38.25">
      <c r="A250" s="36" t="s">
        <v>52</v>
      </c>
      <c r="E250" s="37" t="s">
        <v>408</v>
      </c>
    </row>
    <row r="251" spans="1:5" ht="25.5">
      <c r="A251" t="s">
        <v>53</v>
      </c>
      <c r="E251" s="35" t="s">
        <v>409</v>
      </c>
    </row>
    <row r="252" spans="1:16" ht="25.5">
      <c r="A252" s="25" t="s">
        <v>45</v>
      </c>
      <c r="B252" s="29" t="s">
        <v>410</v>
      </c>
      <c r="C252" s="29" t="s">
        <v>411</v>
      </c>
      <c r="D252" s="25" t="s">
        <v>47</v>
      </c>
      <c r="E252" s="30" t="s">
        <v>412</v>
      </c>
      <c r="F252" s="31" t="s">
        <v>80</v>
      </c>
      <c r="G252" s="32">
        <v>19</v>
      </c>
      <c r="H252" s="33">
        <v>0</v>
      </c>
      <c r="I252" s="33">
        <f>ROUND(ROUND(H252,2)*ROUND(G252,3),2)</f>
      </c>
      <c r="O252">
        <f>(I252*21)/100</f>
      </c>
      <c r="P252" t="s">
        <v>23</v>
      </c>
    </row>
    <row r="253" spans="1:5" ht="12.75">
      <c r="A253" s="34" t="s">
        <v>50</v>
      </c>
      <c r="E253" s="35" t="s">
        <v>413</v>
      </c>
    </row>
    <row r="254" spans="1:5" ht="12.75">
      <c r="A254" s="36" t="s">
        <v>52</v>
      </c>
      <c r="E254" s="37" t="s">
        <v>414</v>
      </c>
    </row>
    <row r="255" spans="1:5" ht="25.5">
      <c r="A255" t="s">
        <v>53</v>
      </c>
      <c r="E255" s="35" t="s">
        <v>415</v>
      </c>
    </row>
    <row r="256" spans="1:16" ht="25.5">
      <c r="A256" s="25" t="s">
        <v>45</v>
      </c>
      <c r="B256" s="29" t="s">
        <v>416</v>
      </c>
      <c r="C256" s="29" t="s">
        <v>417</v>
      </c>
      <c r="D256" s="25" t="s">
        <v>47</v>
      </c>
      <c r="E256" s="30" t="s">
        <v>418</v>
      </c>
      <c r="F256" s="31" t="s">
        <v>205</v>
      </c>
      <c r="G256" s="32">
        <v>640</v>
      </c>
      <c r="H256" s="33">
        <v>0</v>
      </c>
      <c r="I256" s="33">
        <f>ROUND(ROUND(H256,2)*ROUND(G256,3),2)</f>
      </c>
      <c r="O256">
        <f>(I256*21)/100</f>
      </c>
      <c r="P256" t="s">
        <v>23</v>
      </c>
    </row>
    <row r="257" spans="1:5" ht="12.75">
      <c r="A257" s="34" t="s">
        <v>50</v>
      </c>
      <c r="E257" s="35" t="s">
        <v>419</v>
      </c>
    </row>
    <row r="258" spans="1:5" ht="12.75">
      <c r="A258" s="36" t="s">
        <v>52</v>
      </c>
      <c r="E258" s="37" t="s">
        <v>420</v>
      </c>
    </row>
    <row r="259" spans="1:5" ht="38.25">
      <c r="A259" t="s">
        <v>53</v>
      </c>
      <c r="E259" s="35" t="s">
        <v>421</v>
      </c>
    </row>
    <row r="260" spans="1:16" ht="25.5">
      <c r="A260" s="25" t="s">
        <v>45</v>
      </c>
      <c r="B260" s="29" t="s">
        <v>422</v>
      </c>
      <c r="C260" s="29" t="s">
        <v>423</v>
      </c>
      <c r="D260" s="25" t="s">
        <v>47</v>
      </c>
      <c r="E260" s="30" t="s">
        <v>424</v>
      </c>
      <c r="F260" s="31" t="s">
        <v>205</v>
      </c>
      <c r="G260" s="32">
        <v>640</v>
      </c>
      <c r="H260" s="33">
        <v>0</v>
      </c>
      <c r="I260" s="33">
        <f>ROUND(ROUND(H260,2)*ROUND(G260,3),2)</f>
      </c>
      <c r="O260">
        <f>(I260*21)/100</f>
      </c>
      <c r="P260" t="s">
        <v>23</v>
      </c>
    </row>
    <row r="261" spans="1:5" ht="12.75">
      <c r="A261" s="34" t="s">
        <v>50</v>
      </c>
      <c r="E261" s="35" t="s">
        <v>425</v>
      </c>
    </row>
    <row r="262" spans="1:5" ht="12.75">
      <c r="A262" s="36" t="s">
        <v>52</v>
      </c>
      <c r="E262" s="37" t="s">
        <v>420</v>
      </c>
    </row>
    <row r="263" spans="1:5" ht="38.25">
      <c r="A263" t="s">
        <v>53</v>
      </c>
      <c r="E263" s="35" t="s">
        <v>421</v>
      </c>
    </row>
    <row r="264" spans="1:16" ht="12.75">
      <c r="A264" s="25" t="s">
        <v>45</v>
      </c>
      <c r="B264" s="29" t="s">
        <v>426</v>
      </c>
      <c r="C264" s="29" t="s">
        <v>427</v>
      </c>
      <c r="D264" s="25" t="s">
        <v>47</v>
      </c>
      <c r="E264" s="30" t="s">
        <v>428</v>
      </c>
      <c r="F264" s="31" t="s">
        <v>160</v>
      </c>
      <c r="G264" s="32">
        <v>165</v>
      </c>
      <c r="H264" s="33">
        <v>0</v>
      </c>
      <c r="I264" s="33">
        <f>ROUND(ROUND(H264,2)*ROUND(G264,3),2)</f>
      </c>
      <c r="O264">
        <f>(I264*21)/100</f>
      </c>
      <c r="P264" t="s">
        <v>23</v>
      </c>
    </row>
    <row r="265" spans="1:5" ht="25.5">
      <c r="A265" s="34" t="s">
        <v>50</v>
      </c>
      <c r="E265" s="35" t="s">
        <v>429</v>
      </c>
    </row>
    <row r="266" spans="1:5" ht="12.75">
      <c r="A266" s="36" t="s">
        <v>52</v>
      </c>
      <c r="E266" s="37" t="s">
        <v>430</v>
      </c>
    </row>
    <row r="267" spans="1:5" ht="51">
      <c r="A267" t="s">
        <v>53</v>
      </c>
      <c r="E267" s="35" t="s">
        <v>431</v>
      </c>
    </row>
    <row r="268" spans="1:16" ht="12.75">
      <c r="A268" s="25" t="s">
        <v>45</v>
      </c>
      <c r="B268" s="29" t="s">
        <v>432</v>
      </c>
      <c r="C268" s="29" t="s">
        <v>433</v>
      </c>
      <c r="D268" s="25" t="s">
        <v>47</v>
      </c>
      <c r="E268" s="30" t="s">
        <v>434</v>
      </c>
      <c r="F268" s="31" t="s">
        <v>160</v>
      </c>
      <c r="G268" s="32">
        <v>720</v>
      </c>
      <c r="H268" s="33">
        <v>0</v>
      </c>
      <c r="I268" s="33">
        <f>ROUND(ROUND(H268,2)*ROUND(G268,3),2)</f>
      </c>
      <c r="O268">
        <f>(I268*21)/100</f>
      </c>
      <c r="P268" t="s">
        <v>23</v>
      </c>
    </row>
    <row r="269" spans="1:5" ht="25.5">
      <c r="A269" s="34" t="s">
        <v>50</v>
      </c>
      <c r="E269" s="35" t="s">
        <v>435</v>
      </c>
    </row>
    <row r="270" spans="1:5" ht="12.75">
      <c r="A270" s="36" t="s">
        <v>52</v>
      </c>
      <c r="E270" s="37" t="s">
        <v>436</v>
      </c>
    </row>
    <row r="271" spans="1:5" ht="51">
      <c r="A271" t="s">
        <v>53</v>
      </c>
      <c r="E271" s="35" t="s">
        <v>431</v>
      </c>
    </row>
    <row r="272" spans="1:16" ht="12.75">
      <c r="A272" s="25" t="s">
        <v>45</v>
      </c>
      <c r="B272" s="29" t="s">
        <v>437</v>
      </c>
      <c r="C272" s="29" t="s">
        <v>438</v>
      </c>
      <c r="D272" s="25" t="s">
        <v>47</v>
      </c>
      <c r="E272" s="30" t="s">
        <v>439</v>
      </c>
      <c r="F272" s="31" t="s">
        <v>160</v>
      </c>
      <c r="G272" s="32">
        <v>1090</v>
      </c>
      <c r="H272" s="33">
        <v>0</v>
      </c>
      <c r="I272" s="33">
        <f>ROUND(ROUND(H272,2)*ROUND(G272,3),2)</f>
      </c>
      <c r="O272">
        <f>(I272*21)/100</f>
      </c>
      <c r="P272" t="s">
        <v>23</v>
      </c>
    </row>
    <row r="273" spans="1:5" ht="38.25">
      <c r="A273" s="34" t="s">
        <v>50</v>
      </c>
      <c r="E273" s="35" t="s">
        <v>440</v>
      </c>
    </row>
    <row r="274" spans="1:5" ht="38.25">
      <c r="A274" s="36" t="s">
        <v>52</v>
      </c>
      <c r="E274" s="37" t="s">
        <v>441</v>
      </c>
    </row>
    <row r="275" spans="1:5" ht="25.5">
      <c r="A275" t="s">
        <v>53</v>
      </c>
      <c r="E275" s="35" t="s">
        <v>442</v>
      </c>
    </row>
    <row r="276" spans="1:16" ht="12.75">
      <c r="A276" s="25" t="s">
        <v>45</v>
      </c>
      <c r="B276" s="29" t="s">
        <v>443</v>
      </c>
      <c r="C276" s="29" t="s">
        <v>444</v>
      </c>
      <c r="D276" s="25" t="s">
        <v>47</v>
      </c>
      <c r="E276" s="30" t="s">
        <v>445</v>
      </c>
      <c r="F276" s="31" t="s">
        <v>160</v>
      </c>
      <c r="G276" s="32">
        <v>95</v>
      </c>
      <c r="H276" s="33">
        <v>0</v>
      </c>
      <c r="I276" s="33">
        <f>ROUND(ROUND(H276,2)*ROUND(G276,3),2)</f>
      </c>
      <c r="O276">
        <f>(I276*21)/100</f>
      </c>
      <c r="P276" t="s">
        <v>23</v>
      </c>
    </row>
    <row r="277" spans="1:5" ht="12.75">
      <c r="A277" s="34" t="s">
        <v>50</v>
      </c>
      <c r="E277" s="35" t="s">
        <v>47</v>
      </c>
    </row>
    <row r="278" spans="1:5" ht="12.75">
      <c r="A278" s="36" t="s">
        <v>52</v>
      </c>
      <c r="E278" s="37" t="s">
        <v>446</v>
      </c>
    </row>
    <row r="279" spans="1:5" ht="89.25">
      <c r="A279" t="s">
        <v>53</v>
      </c>
      <c r="E279" s="35" t="s">
        <v>447</v>
      </c>
    </row>
    <row r="280" spans="1:16" ht="12.75">
      <c r="A280" s="25" t="s">
        <v>45</v>
      </c>
      <c r="B280" s="29" t="s">
        <v>448</v>
      </c>
      <c r="C280" s="29" t="s">
        <v>449</v>
      </c>
      <c r="D280" s="25" t="s">
        <v>47</v>
      </c>
      <c r="E280" s="30" t="s">
        <v>450</v>
      </c>
      <c r="F280" s="31" t="s">
        <v>205</v>
      </c>
      <c r="G280" s="32">
        <v>59.4</v>
      </c>
      <c r="H280" s="33">
        <v>0</v>
      </c>
      <c r="I280" s="33">
        <f>ROUND(ROUND(H280,2)*ROUND(G280,3),2)</f>
      </c>
      <c r="O280">
        <f>(I280*21)/100</f>
      </c>
      <c r="P280" t="s">
        <v>23</v>
      </c>
    </row>
    <row r="281" spans="1:5" ht="38.25">
      <c r="A281" s="34" t="s">
        <v>50</v>
      </c>
      <c r="E281" s="35" t="s">
        <v>451</v>
      </c>
    </row>
    <row r="282" spans="1:5" ht="12.75">
      <c r="A282" s="36" t="s">
        <v>52</v>
      </c>
      <c r="E282" s="37" t="s">
        <v>452</v>
      </c>
    </row>
    <row r="283" spans="1:5" ht="102">
      <c r="A283" t="s">
        <v>53</v>
      </c>
      <c r="E283" s="35" t="s">
        <v>453</v>
      </c>
    </row>
    <row r="284" spans="1:16" ht="12.75">
      <c r="A284" s="25" t="s">
        <v>45</v>
      </c>
      <c r="B284" s="29" t="s">
        <v>454</v>
      </c>
      <c r="C284" s="29" t="s">
        <v>455</v>
      </c>
      <c r="D284" s="25" t="s">
        <v>47</v>
      </c>
      <c r="E284" s="30" t="s">
        <v>456</v>
      </c>
      <c r="F284" s="31" t="s">
        <v>125</v>
      </c>
      <c r="G284" s="32">
        <v>2</v>
      </c>
      <c r="H284" s="33">
        <v>0</v>
      </c>
      <c r="I284" s="33">
        <f>ROUND(ROUND(H284,2)*ROUND(G284,3),2)</f>
      </c>
      <c r="O284">
        <f>(I284*21)/100</f>
      </c>
      <c r="P284" t="s">
        <v>23</v>
      </c>
    </row>
    <row r="285" spans="1:5" ht="25.5">
      <c r="A285" s="34" t="s">
        <v>50</v>
      </c>
      <c r="E285" s="35" t="s">
        <v>457</v>
      </c>
    </row>
    <row r="286" spans="1:5" ht="12.75">
      <c r="A286" s="36" t="s">
        <v>52</v>
      </c>
      <c r="E286" s="37" t="s">
        <v>458</v>
      </c>
    </row>
    <row r="287" spans="1:5" ht="102">
      <c r="A287" t="s">
        <v>53</v>
      </c>
      <c r="E287" s="35" t="s">
        <v>459</v>
      </c>
    </row>
    <row r="288" spans="1:16" ht="12.75">
      <c r="A288" s="25" t="s">
        <v>45</v>
      </c>
      <c r="B288" s="29" t="s">
        <v>460</v>
      </c>
      <c r="C288" s="29" t="s">
        <v>461</v>
      </c>
      <c r="D288" s="25" t="s">
        <v>47</v>
      </c>
      <c r="E288" s="30" t="s">
        <v>462</v>
      </c>
      <c r="F288" s="31" t="s">
        <v>80</v>
      </c>
      <c r="G288" s="32">
        <v>16</v>
      </c>
      <c r="H288" s="33">
        <v>0</v>
      </c>
      <c r="I288" s="33">
        <f>ROUND(ROUND(H288,2)*ROUND(G288,3),2)</f>
      </c>
      <c r="O288">
        <f>(I288*21)/100</f>
      </c>
      <c r="P288" t="s">
        <v>23</v>
      </c>
    </row>
    <row r="289" spans="1:5" ht="12.75">
      <c r="A289" s="34" t="s">
        <v>50</v>
      </c>
      <c r="E289" s="35" t="s">
        <v>463</v>
      </c>
    </row>
    <row r="290" spans="1:5" ht="12.75">
      <c r="A290" s="36" t="s">
        <v>52</v>
      </c>
      <c r="E290" s="37" t="s">
        <v>381</v>
      </c>
    </row>
    <row r="291" spans="1:5" ht="89.25">
      <c r="A291" t="s">
        <v>53</v>
      </c>
      <c r="E291" s="35" t="s">
        <v>464</v>
      </c>
    </row>
    <row r="292" spans="1:16" ht="12.75">
      <c r="A292" s="25" t="s">
        <v>45</v>
      </c>
      <c r="B292" s="29" t="s">
        <v>465</v>
      </c>
      <c r="C292" s="29" t="s">
        <v>466</v>
      </c>
      <c r="D292" s="25" t="s">
        <v>47</v>
      </c>
      <c r="E292" s="30" t="s">
        <v>467</v>
      </c>
      <c r="F292" s="31" t="s">
        <v>160</v>
      </c>
      <c r="G292" s="32">
        <v>29</v>
      </c>
      <c r="H292" s="33">
        <v>0</v>
      </c>
      <c r="I292" s="33">
        <f>ROUND(ROUND(H292,2)*ROUND(G292,3),2)</f>
      </c>
      <c r="O292">
        <f>(I292*21)/100</f>
      </c>
      <c r="P292" t="s">
        <v>23</v>
      </c>
    </row>
    <row r="293" spans="1:5" ht="12.75">
      <c r="A293" s="34" t="s">
        <v>50</v>
      </c>
      <c r="E293" s="35" t="s">
        <v>468</v>
      </c>
    </row>
    <row r="294" spans="1:5" ht="12.75">
      <c r="A294" s="36" t="s">
        <v>52</v>
      </c>
      <c r="E294" s="37" t="s">
        <v>469</v>
      </c>
    </row>
    <row r="295" spans="1:5" ht="76.5">
      <c r="A295" t="s">
        <v>53</v>
      </c>
      <c r="E295" s="35" t="s">
        <v>470</v>
      </c>
    </row>
    <row r="296" spans="1:16" ht="12.75">
      <c r="A296" s="25" t="s">
        <v>45</v>
      </c>
      <c r="B296" s="29" t="s">
        <v>471</v>
      </c>
      <c r="C296" s="29" t="s">
        <v>472</v>
      </c>
      <c r="D296" s="25" t="s">
        <v>91</v>
      </c>
      <c r="E296" s="30" t="s">
        <v>473</v>
      </c>
      <c r="F296" s="31" t="s">
        <v>80</v>
      </c>
      <c r="G296" s="32">
        <v>2</v>
      </c>
      <c r="H296" s="33">
        <v>0</v>
      </c>
      <c r="I296" s="33">
        <f>ROUND(ROUND(H296,2)*ROUND(G296,3),2)</f>
      </c>
      <c r="O296">
        <f>(I296*21)/100</f>
      </c>
      <c r="P296" t="s">
        <v>23</v>
      </c>
    </row>
    <row r="297" spans="1:5" ht="12.75">
      <c r="A297" s="34" t="s">
        <v>50</v>
      </c>
      <c r="E297" s="35" t="s">
        <v>474</v>
      </c>
    </row>
    <row r="298" spans="1:5" ht="12.75">
      <c r="A298" s="36" t="s">
        <v>52</v>
      </c>
      <c r="E298" s="37" t="s">
        <v>475</v>
      </c>
    </row>
    <row r="299" spans="1:5" ht="76.5">
      <c r="A299" t="s">
        <v>53</v>
      </c>
      <c r="E299" s="35" t="s">
        <v>470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476</v>
      </c>
      <c r="I3" s="38">
        <f>0+I8+I17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476</v>
      </c>
      <c r="D4" s="6"/>
      <c r="E4" s="18" t="s">
        <v>477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478</v>
      </c>
      <c r="D9" s="25" t="s">
        <v>91</v>
      </c>
      <c r="E9" s="30" t="s">
        <v>479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47</v>
      </c>
    </row>
    <row r="12" spans="1:5" ht="12.75">
      <c r="A12" t="s">
        <v>53</v>
      </c>
      <c r="E12" s="35" t="s">
        <v>47</v>
      </c>
    </row>
    <row r="13" spans="1:16" ht="12.75">
      <c r="A13" s="25" t="s">
        <v>45</v>
      </c>
      <c r="B13" s="29" t="s">
        <v>23</v>
      </c>
      <c r="C13" s="29" t="s">
        <v>480</v>
      </c>
      <c r="D13" s="25" t="s">
        <v>47</v>
      </c>
      <c r="E13" s="30" t="s">
        <v>481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482</v>
      </c>
    </row>
    <row r="15" spans="1:5" ht="12.75">
      <c r="A15" s="36" t="s">
        <v>52</v>
      </c>
      <c r="E15" s="37" t="s">
        <v>47</v>
      </c>
    </row>
    <row r="16" spans="1:5" ht="12.75">
      <c r="A16" t="s">
        <v>53</v>
      </c>
      <c r="E16" s="35" t="s">
        <v>62</v>
      </c>
    </row>
    <row r="17" spans="1:18" ht="12.75" customHeight="1">
      <c r="A17" s="6" t="s">
        <v>43</v>
      </c>
      <c r="B17" s="6"/>
      <c r="C17" s="40" t="s">
        <v>40</v>
      </c>
      <c r="D17" s="6"/>
      <c r="E17" s="27" t="s">
        <v>376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25.5">
      <c r="A18" s="25" t="s">
        <v>45</v>
      </c>
      <c r="B18" s="29" t="s">
        <v>22</v>
      </c>
      <c r="C18" s="29" t="s">
        <v>483</v>
      </c>
      <c r="D18" s="25" t="s">
        <v>47</v>
      </c>
      <c r="E18" s="30" t="s">
        <v>484</v>
      </c>
      <c r="F18" s="31" t="s">
        <v>80</v>
      </c>
      <c r="G18" s="32">
        <v>64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485</v>
      </c>
    </row>
    <row r="20" spans="1:5" ht="12.75">
      <c r="A20" s="36" t="s">
        <v>52</v>
      </c>
      <c r="E20" s="37" t="s">
        <v>47</v>
      </c>
    </row>
    <row r="21" spans="1:5" ht="63.75">
      <c r="A21" t="s">
        <v>53</v>
      </c>
      <c r="E21" s="35" t="s">
        <v>486</v>
      </c>
    </row>
    <row r="22" spans="1:16" ht="12.75">
      <c r="A22" s="25" t="s">
        <v>45</v>
      </c>
      <c r="B22" s="29" t="s">
        <v>33</v>
      </c>
      <c r="C22" s="29" t="s">
        <v>405</v>
      </c>
      <c r="D22" s="25" t="s">
        <v>47</v>
      </c>
      <c r="E22" s="30" t="s">
        <v>406</v>
      </c>
      <c r="F22" s="31" t="s">
        <v>80</v>
      </c>
      <c r="G22" s="32">
        <v>64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12.75">
      <c r="A24" s="36" t="s">
        <v>52</v>
      </c>
      <c r="E24" s="37" t="s">
        <v>47</v>
      </c>
    </row>
    <row r="25" spans="1:5" ht="25.5">
      <c r="A25" t="s">
        <v>53</v>
      </c>
      <c r="E25" s="35" t="s">
        <v>409</v>
      </c>
    </row>
    <row r="26" spans="1:16" ht="12.75">
      <c r="A26" s="25" t="s">
        <v>45</v>
      </c>
      <c r="B26" s="29" t="s">
        <v>35</v>
      </c>
      <c r="C26" s="29" t="s">
        <v>487</v>
      </c>
      <c r="D26" s="25" t="s">
        <v>47</v>
      </c>
      <c r="E26" s="30" t="s">
        <v>488</v>
      </c>
      <c r="F26" s="31" t="s">
        <v>489</v>
      </c>
      <c r="G26" s="32">
        <v>16128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490</v>
      </c>
    </row>
    <row r="28" spans="1:5" ht="12.75">
      <c r="A28" s="36" t="s">
        <v>52</v>
      </c>
      <c r="E28" s="37" t="s">
        <v>491</v>
      </c>
    </row>
    <row r="29" spans="1:5" ht="25.5">
      <c r="A29" t="s">
        <v>53</v>
      </c>
      <c r="E29" s="35" t="s">
        <v>492</v>
      </c>
    </row>
    <row r="30" spans="1:16" ht="25.5">
      <c r="A30" s="25" t="s">
        <v>45</v>
      </c>
      <c r="B30" s="29" t="s">
        <v>37</v>
      </c>
      <c r="C30" s="29" t="s">
        <v>493</v>
      </c>
      <c r="D30" s="25" t="s">
        <v>47</v>
      </c>
      <c r="E30" s="30" t="s">
        <v>494</v>
      </c>
      <c r="F30" s="31" t="s">
        <v>80</v>
      </c>
      <c r="G30" s="32">
        <v>10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495</v>
      </c>
    </row>
    <row r="32" spans="1:5" ht="12.75">
      <c r="A32" s="36" t="s">
        <v>52</v>
      </c>
      <c r="E32" s="37" t="s">
        <v>365</v>
      </c>
    </row>
    <row r="33" spans="1:5" ht="63.75">
      <c r="A33" t="s">
        <v>53</v>
      </c>
      <c r="E33" s="35" t="s">
        <v>486</v>
      </c>
    </row>
    <row r="34" spans="1:16" ht="12.75">
      <c r="A34" s="25" t="s">
        <v>45</v>
      </c>
      <c r="B34" s="29" t="s">
        <v>71</v>
      </c>
      <c r="C34" s="29" t="s">
        <v>496</v>
      </c>
      <c r="D34" s="25" t="s">
        <v>47</v>
      </c>
      <c r="E34" s="30" t="s">
        <v>497</v>
      </c>
      <c r="F34" s="31" t="s">
        <v>80</v>
      </c>
      <c r="G34" s="32">
        <v>10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6" t="s">
        <v>52</v>
      </c>
      <c r="E36" s="37" t="s">
        <v>365</v>
      </c>
    </row>
    <row r="37" spans="1:5" ht="25.5">
      <c r="A37" t="s">
        <v>53</v>
      </c>
      <c r="E37" s="35" t="s">
        <v>409</v>
      </c>
    </row>
    <row r="38" spans="1:16" ht="12.75">
      <c r="A38" s="25" t="s">
        <v>45</v>
      </c>
      <c r="B38" s="29" t="s">
        <v>76</v>
      </c>
      <c r="C38" s="29" t="s">
        <v>498</v>
      </c>
      <c r="D38" s="25" t="s">
        <v>47</v>
      </c>
      <c r="E38" s="30" t="s">
        <v>499</v>
      </c>
      <c r="F38" s="31" t="s">
        <v>489</v>
      </c>
      <c r="G38" s="32">
        <v>2520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490</v>
      </c>
    </row>
    <row r="40" spans="1:5" ht="12.75">
      <c r="A40" s="36" t="s">
        <v>52</v>
      </c>
      <c r="E40" s="37" t="s">
        <v>500</v>
      </c>
    </row>
    <row r="41" spans="1:5" ht="25.5">
      <c r="A41" t="s">
        <v>53</v>
      </c>
      <c r="E41" s="35" t="s">
        <v>492</v>
      </c>
    </row>
    <row r="42" spans="1:16" ht="12.75">
      <c r="A42" s="25" t="s">
        <v>45</v>
      </c>
      <c r="B42" s="29" t="s">
        <v>40</v>
      </c>
      <c r="C42" s="29" t="s">
        <v>501</v>
      </c>
      <c r="D42" s="25" t="s">
        <v>47</v>
      </c>
      <c r="E42" s="30" t="s">
        <v>502</v>
      </c>
      <c r="F42" s="31" t="s">
        <v>80</v>
      </c>
      <c r="G42" s="32">
        <v>2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503</v>
      </c>
    </row>
    <row r="44" spans="1:5" ht="12.75">
      <c r="A44" s="36" t="s">
        <v>52</v>
      </c>
      <c r="E44" s="37" t="s">
        <v>475</v>
      </c>
    </row>
    <row r="45" spans="1:5" ht="76.5">
      <c r="A45" t="s">
        <v>53</v>
      </c>
      <c r="E45" s="35" t="s">
        <v>504</v>
      </c>
    </row>
    <row r="46" spans="1:16" ht="12.75">
      <c r="A46" s="25" t="s">
        <v>45</v>
      </c>
      <c r="B46" s="29" t="s">
        <v>42</v>
      </c>
      <c r="C46" s="29" t="s">
        <v>505</v>
      </c>
      <c r="D46" s="25" t="s">
        <v>47</v>
      </c>
      <c r="E46" s="30" t="s">
        <v>506</v>
      </c>
      <c r="F46" s="31" t="s">
        <v>80</v>
      </c>
      <c r="G46" s="32">
        <v>2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2.75">
      <c r="A48" s="36" t="s">
        <v>52</v>
      </c>
      <c r="E48" s="37" t="s">
        <v>475</v>
      </c>
    </row>
    <row r="49" spans="1:5" ht="25.5">
      <c r="A49" t="s">
        <v>53</v>
      </c>
      <c r="E49" s="35" t="s">
        <v>507</v>
      </c>
    </row>
    <row r="50" spans="1:16" ht="12.75">
      <c r="A50" s="25" t="s">
        <v>45</v>
      </c>
      <c r="B50" s="29" t="s">
        <v>89</v>
      </c>
      <c r="C50" s="29" t="s">
        <v>508</v>
      </c>
      <c r="D50" s="25" t="s">
        <v>47</v>
      </c>
      <c r="E50" s="30" t="s">
        <v>509</v>
      </c>
      <c r="F50" s="31" t="s">
        <v>489</v>
      </c>
      <c r="G50" s="32">
        <v>504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47</v>
      </c>
    </row>
    <row r="52" spans="1:5" ht="12.75">
      <c r="A52" s="36" t="s">
        <v>52</v>
      </c>
      <c r="E52" s="37" t="s">
        <v>510</v>
      </c>
    </row>
    <row r="53" spans="1:5" ht="25.5">
      <c r="A53" t="s">
        <v>53</v>
      </c>
      <c r="E53" s="35" t="s">
        <v>511</v>
      </c>
    </row>
    <row r="54" spans="1:16" ht="12.75">
      <c r="A54" s="25" t="s">
        <v>45</v>
      </c>
      <c r="B54" s="29" t="s">
        <v>95</v>
      </c>
      <c r="C54" s="29" t="s">
        <v>512</v>
      </c>
      <c r="D54" s="25" t="s">
        <v>47</v>
      </c>
      <c r="E54" s="30" t="s">
        <v>513</v>
      </c>
      <c r="F54" s="31" t="s">
        <v>80</v>
      </c>
      <c r="G54" s="32">
        <v>32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514</v>
      </c>
    </row>
    <row r="56" spans="1:5" ht="12.75">
      <c r="A56" s="36" t="s">
        <v>52</v>
      </c>
      <c r="E56" s="37" t="s">
        <v>515</v>
      </c>
    </row>
    <row r="57" spans="1:5" ht="63.75">
      <c r="A57" t="s">
        <v>53</v>
      </c>
      <c r="E57" s="35" t="s">
        <v>516</v>
      </c>
    </row>
    <row r="58" spans="1:16" ht="12.75">
      <c r="A58" s="25" t="s">
        <v>45</v>
      </c>
      <c r="B58" s="29" t="s">
        <v>99</v>
      </c>
      <c r="C58" s="29" t="s">
        <v>517</v>
      </c>
      <c r="D58" s="25" t="s">
        <v>47</v>
      </c>
      <c r="E58" s="30" t="s">
        <v>518</v>
      </c>
      <c r="F58" s="31" t="s">
        <v>80</v>
      </c>
      <c r="G58" s="32">
        <v>32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12.75">
      <c r="A60" s="36" t="s">
        <v>52</v>
      </c>
      <c r="E60" s="37" t="s">
        <v>515</v>
      </c>
    </row>
    <row r="61" spans="1:5" ht="25.5">
      <c r="A61" t="s">
        <v>53</v>
      </c>
      <c r="E61" s="35" t="s">
        <v>507</v>
      </c>
    </row>
    <row r="62" spans="1:16" ht="12.75">
      <c r="A62" s="25" t="s">
        <v>45</v>
      </c>
      <c r="B62" s="29" t="s">
        <v>102</v>
      </c>
      <c r="C62" s="29" t="s">
        <v>519</v>
      </c>
      <c r="D62" s="25" t="s">
        <v>47</v>
      </c>
      <c r="E62" s="30" t="s">
        <v>520</v>
      </c>
      <c r="F62" s="31" t="s">
        <v>489</v>
      </c>
      <c r="G62" s="32">
        <v>8064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521</v>
      </c>
    </row>
    <row r="65" spans="1:5" ht="25.5">
      <c r="A65" t="s">
        <v>53</v>
      </c>
      <c r="E65" s="35" t="s">
        <v>511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0+O8+O49+O102+O143+O180+O221+O238+O247+O268+O285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522</v>
      </c>
      <c r="I3" s="38">
        <f>0+I8+I49+I102+I143+I180+I221+I238+I247+I268+I285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522</v>
      </c>
      <c r="D4" s="6"/>
      <c r="E4" s="18" t="s">
        <v>523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45</v>
      </c>
      <c r="B9" s="29" t="s">
        <v>29</v>
      </c>
      <c r="C9" s="29" t="s">
        <v>108</v>
      </c>
      <c r="D9" s="25" t="s">
        <v>29</v>
      </c>
      <c r="E9" s="30" t="s">
        <v>109</v>
      </c>
      <c r="F9" s="31" t="s">
        <v>110</v>
      </c>
      <c r="G9" s="32">
        <v>1625.046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524</v>
      </c>
    </row>
    <row r="11" spans="1:5" ht="38.25">
      <c r="A11" s="36" t="s">
        <v>52</v>
      </c>
      <c r="E11" s="37" t="s">
        <v>525</v>
      </c>
    </row>
    <row r="12" spans="1:5" ht="25.5">
      <c r="A12" t="s">
        <v>53</v>
      </c>
      <c r="E12" s="35" t="s">
        <v>113</v>
      </c>
    </row>
    <row r="13" spans="1:16" ht="12.75">
      <c r="A13" s="25" t="s">
        <v>45</v>
      </c>
      <c r="B13" s="29" t="s">
        <v>23</v>
      </c>
      <c r="C13" s="29" t="s">
        <v>108</v>
      </c>
      <c r="D13" s="25" t="s">
        <v>23</v>
      </c>
      <c r="E13" s="30" t="s">
        <v>109</v>
      </c>
      <c r="F13" s="31" t="s">
        <v>110</v>
      </c>
      <c r="G13" s="32">
        <v>55.107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526</v>
      </c>
    </row>
    <row r="15" spans="1:5" ht="12.75">
      <c r="A15" s="36" t="s">
        <v>52</v>
      </c>
      <c r="E15" s="37" t="s">
        <v>527</v>
      </c>
    </row>
    <row r="16" spans="1:5" ht="25.5">
      <c r="A16" t="s">
        <v>53</v>
      </c>
      <c r="E16" s="35" t="s">
        <v>113</v>
      </c>
    </row>
    <row r="17" spans="1:16" ht="12.75">
      <c r="A17" s="25" t="s">
        <v>45</v>
      </c>
      <c r="B17" s="29" t="s">
        <v>22</v>
      </c>
      <c r="C17" s="29" t="s">
        <v>108</v>
      </c>
      <c r="D17" s="25" t="s">
        <v>22</v>
      </c>
      <c r="E17" s="30" t="s">
        <v>109</v>
      </c>
      <c r="F17" s="31" t="s">
        <v>110</v>
      </c>
      <c r="G17" s="32">
        <v>97.84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528</v>
      </c>
    </row>
    <row r="19" spans="1:5" ht="51">
      <c r="A19" s="36" t="s">
        <v>52</v>
      </c>
      <c r="E19" s="37" t="s">
        <v>529</v>
      </c>
    </row>
    <row r="20" spans="1:5" ht="25.5">
      <c r="A20" t="s">
        <v>53</v>
      </c>
      <c r="E20" s="35" t="s">
        <v>113</v>
      </c>
    </row>
    <row r="21" spans="1:16" ht="12.75">
      <c r="A21" s="25" t="s">
        <v>45</v>
      </c>
      <c r="B21" s="29" t="s">
        <v>33</v>
      </c>
      <c r="C21" s="29" t="s">
        <v>119</v>
      </c>
      <c r="D21" s="25" t="s">
        <v>47</v>
      </c>
      <c r="E21" s="30" t="s">
        <v>120</v>
      </c>
      <c r="F21" s="31" t="s">
        <v>110</v>
      </c>
      <c r="G21" s="32">
        <v>0.68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530</v>
      </c>
    </row>
    <row r="23" spans="1:5" ht="12.75">
      <c r="A23" s="36" t="s">
        <v>52</v>
      </c>
      <c r="E23" s="37" t="s">
        <v>531</v>
      </c>
    </row>
    <row r="24" spans="1:5" ht="25.5">
      <c r="A24" t="s">
        <v>53</v>
      </c>
      <c r="E24" s="35" t="s">
        <v>113</v>
      </c>
    </row>
    <row r="25" spans="1:16" ht="12.75">
      <c r="A25" s="25" t="s">
        <v>45</v>
      </c>
      <c r="B25" s="29" t="s">
        <v>35</v>
      </c>
      <c r="C25" s="29" t="s">
        <v>532</v>
      </c>
      <c r="D25" s="25" t="s">
        <v>47</v>
      </c>
      <c r="E25" s="30" t="s">
        <v>533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534</v>
      </c>
    </row>
    <row r="27" spans="1:5" ht="12.75">
      <c r="A27" s="36" t="s">
        <v>52</v>
      </c>
      <c r="E27" s="37" t="s">
        <v>47</v>
      </c>
    </row>
    <row r="28" spans="1:5" ht="12.75">
      <c r="A28" t="s">
        <v>53</v>
      </c>
      <c r="E28" s="35" t="s">
        <v>535</v>
      </c>
    </row>
    <row r="29" spans="1:16" ht="12.75">
      <c r="A29" s="25" t="s">
        <v>45</v>
      </c>
      <c r="B29" s="29" t="s">
        <v>37</v>
      </c>
      <c r="C29" s="29" t="s">
        <v>536</v>
      </c>
      <c r="D29" s="25" t="s">
        <v>47</v>
      </c>
      <c r="E29" s="30" t="s">
        <v>537</v>
      </c>
      <c r="F29" s="31" t="s">
        <v>80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25.5">
      <c r="A30" s="34" t="s">
        <v>50</v>
      </c>
      <c r="E30" s="35" t="s">
        <v>538</v>
      </c>
    </row>
    <row r="31" spans="1:5" ht="12.75">
      <c r="A31" s="36" t="s">
        <v>52</v>
      </c>
      <c r="E31" s="37" t="s">
        <v>47</v>
      </c>
    </row>
    <row r="32" spans="1:5" ht="12.75">
      <c r="A32" t="s">
        <v>53</v>
      </c>
      <c r="E32" s="35" t="s">
        <v>62</v>
      </c>
    </row>
    <row r="33" spans="1:16" ht="12.75">
      <c r="A33" s="25" t="s">
        <v>45</v>
      </c>
      <c r="B33" s="29" t="s">
        <v>71</v>
      </c>
      <c r="C33" s="29" t="s">
        <v>539</v>
      </c>
      <c r="D33" s="25" t="s">
        <v>47</v>
      </c>
      <c r="E33" s="30" t="s">
        <v>540</v>
      </c>
      <c r="F33" s="31" t="s">
        <v>80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12.75">
      <c r="A35" s="36" t="s">
        <v>52</v>
      </c>
      <c r="E35" s="37" t="s">
        <v>47</v>
      </c>
    </row>
    <row r="36" spans="1:5" ht="12.75">
      <c r="A36" t="s">
        <v>53</v>
      </c>
      <c r="E36" s="35" t="s">
        <v>62</v>
      </c>
    </row>
    <row r="37" spans="1:16" ht="12.75">
      <c r="A37" s="25" t="s">
        <v>45</v>
      </c>
      <c r="B37" s="29" t="s">
        <v>76</v>
      </c>
      <c r="C37" s="29" t="s">
        <v>541</v>
      </c>
      <c r="D37" s="25" t="s">
        <v>47</v>
      </c>
      <c r="E37" s="30" t="s">
        <v>542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543</v>
      </c>
    </row>
    <row r="39" spans="1:5" ht="12.75">
      <c r="A39" s="36" t="s">
        <v>52</v>
      </c>
      <c r="E39" s="37" t="s">
        <v>47</v>
      </c>
    </row>
    <row r="40" spans="1:5" ht="12.75">
      <c r="A40" t="s">
        <v>53</v>
      </c>
      <c r="E40" s="35" t="s">
        <v>62</v>
      </c>
    </row>
    <row r="41" spans="1:16" ht="12.75">
      <c r="A41" s="25" t="s">
        <v>45</v>
      </c>
      <c r="B41" s="29" t="s">
        <v>40</v>
      </c>
      <c r="C41" s="29" t="s">
        <v>544</v>
      </c>
      <c r="D41" s="25" t="s">
        <v>47</v>
      </c>
      <c r="E41" s="30" t="s">
        <v>545</v>
      </c>
      <c r="F41" s="31" t="s">
        <v>80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12.75">
      <c r="A43" s="36" t="s">
        <v>52</v>
      </c>
      <c r="E43" s="37" t="s">
        <v>47</v>
      </c>
    </row>
    <row r="44" spans="1:5" ht="51">
      <c r="A44" t="s">
        <v>53</v>
      </c>
      <c r="E44" s="35" t="s">
        <v>546</v>
      </c>
    </row>
    <row r="45" spans="1:16" ht="12.75">
      <c r="A45" s="25" t="s">
        <v>45</v>
      </c>
      <c r="B45" s="29" t="s">
        <v>42</v>
      </c>
      <c r="C45" s="29" t="s">
        <v>547</v>
      </c>
      <c r="D45" s="25" t="s">
        <v>47</v>
      </c>
      <c r="E45" s="30" t="s">
        <v>548</v>
      </c>
      <c r="F45" s="31" t="s">
        <v>80</v>
      </c>
      <c r="G45" s="32">
        <v>16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38.25">
      <c r="A47" s="36" t="s">
        <v>52</v>
      </c>
      <c r="E47" s="37" t="s">
        <v>549</v>
      </c>
    </row>
    <row r="48" spans="1:5" ht="12.75">
      <c r="A48" t="s">
        <v>53</v>
      </c>
      <c r="E48" s="35" t="s">
        <v>62</v>
      </c>
    </row>
    <row r="49" spans="1:18" ht="12.75" customHeight="1">
      <c r="A49" s="6" t="s">
        <v>43</v>
      </c>
      <c r="B49" s="6"/>
      <c r="C49" s="40" t="s">
        <v>29</v>
      </c>
      <c r="D49" s="6"/>
      <c r="E49" s="27" t="s">
        <v>128</v>
      </c>
      <c r="F49" s="6"/>
      <c r="G49" s="6"/>
      <c r="H49" s="6"/>
      <c r="I49" s="41">
        <f>0+Q49</f>
      </c>
      <c r="O49">
        <f>0+R49</f>
      </c>
      <c r="Q49">
        <f>0+I50+I54+I58+I62+I66+I70+I74+I78+I82+I86+I90+I94+I98</f>
      </c>
      <c r="R49">
        <f>0+O50+O54+O58+O62+O66+O70+O74+O78+O82+O86+O90+O94+O98</f>
      </c>
    </row>
    <row r="50" spans="1:16" ht="12.75">
      <c r="A50" s="25" t="s">
        <v>45</v>
      </c>
      <c r="B50" s="29" t="s">
        <v>89</v>
      </c>
      <c r="C50" s="29" t="s">
        <v>181</v>
      </c>
      <c r="D50" s="25" t="s">
        <v>47</v>
      </c>
      <c r="E50" s="30" t="s">
        <v>182</v>
      </c>
      <c r="F50" s="31" t="s">
        <v>125</v>
      </c>
      <c r="G50" s="32">
        <v>20.396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25.5">
      <c r="A51" s="34" t="s">
        <v>50</v>
      </c>
      <c r="E51" s="35" t="s">
        <v>550</v>
      </c>
    </row>
    <row r="52" spans="1:5" ht="12.75">
      <c r="A52" s="36" t="s">
        <v>52</v>
      </c>
      <c r="E52" s="37" t="s">
        <v>551</v>
      </c>
    </row>
    <row r="53" spans="1:5" ht="63.75">
      <c r="A53" t="s">
        <v>53</v>
      </c>
      <c r="E53" s="35" t="s">
        <v>552</v>
      </c>
    </row>
    <row r="54" spans="1:16" ht="12.75">
      <c r="A54" s="25" t="s">
        <v>45</v>
      </c>
      <c r="B54" s="29" t="s">
        <v>95</v>
      </c>
      <c r="C54" s="29" t="s">
        <v>553</v>
      </c>
      <c r="D54" s="25" t="s">
        <v>47</v>
      </c>
      <c r="E54" s="30" t="s">
        <v>554</v>
      </c>
      <c r="F54" s="31" t="s">
        <v>555</v>
      </c>
      <c r="G54" s="32">
        <v>1440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38.25">
      <c r="A55" s="34" t="s">
        <v>50</v>
      </c>
      <c r="E55" s="35" t="s">
        <v>556</v>
      </c>
    </row>
    <row r="56" spans="1:5" ht="12.75">
      <c r="A56" s="36" t="s">
        <v>52</v>
      </c>
      <c r="E56" s="37" t="s">
        <v>557</v>
      </c>
    </row>
    <row r="57" spans="1:5" ht="38.25">
      <c r="A57" t="s">
        <v>53</v>
      </c>
      <c r="E57" s="35" t="s">
        <v>558</v>
      </c>
    </row>
    <row r="58" spans="1:16" ht="12.75">
      <c r="A58" s="25" t="s">
        <v>45</v>
      </c>
      <c r="B58" s="29" t="s">
        <v>99</v>
      </c>
      <c r="C58" s="29" t="s">
        <v>559</v>
      </c>
      <c r="D58" s="25" t="s">
        <v>47</v>
      </c>
      <c r="E58" s="30" t="s">
        <v>560</v>
      </c>
      <c r="F58" s="31" t="s">
        <v>125</v>
      </c>
      <c r="G58" s="32">
        <v>105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561</v>
      </c>
    </row>
    <row r="60" spans="1:5" ht="38.25">
      <c r="A60" s="36" t="s">
        <v>52</v>
      </c>
      <c r="E60" s="37" t="s">
        <v>562</v>
      </c>
    </row>
    <row r="61" spans="1:5" ht="382.5">
      <c r="A61" t="s">
        <v>53</v>
      </c>
      <c r="E61" s="35" t="s">
        <v>563</v>
      </c>
    </row>
    <row r="62" spans="1:16" ht="12.75">
      <c r="A62" s="25" t="s">
        <v>45</v>
      </c>
      <c r="B62" s="29" t="s">
        <v>102</v>
      </c>
      <c r="C62" s="29" t="s">
        <v>564</v>
      </c>
      <c r="D62" s="25" t="s">
        <v>47</v>
      </c>
      <c r="E62" s="30" t="s">
        <v>565</v>
      </c>
      <c r="F62" s="31" t="s">
        <v>125</v>
      </c>
      <c r="G62" s="32">
        <v>13.598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566</v>
      </c>
    </row>
    <row r="64" spans="1:5" ht="12.75">
      <c r="A64" s="36" t="s">
        <v>52</v>
      </c>
      <c r="E64" s="37" t="s">
        <v>567</v>
      </c>
    </row>
    <row r="65" spans="1:5" ht="382.5">
      <c r="A65" t="s">
        <v>53</v>
      </c>
      <c r="E65" s="35" t="s">
        <v>568</v>
      </c>
    </row>
    <row r="66" spans="1:16" ht="12.75">
      <c r="A66" s="25" t="s">
        <v>45</v>
      </c>
      <c r="B66" s="29" t="s">
        <v>163</v>
      </c>
      <c r="C66" s="29" t="s">
        <v>569</v>
      </c>
      <c r="D66" s="25" t="s">
        <v>47</v>
      </c>
      <c r="E66" s="30" t="s">
        <v>570</v>
      </c>
      <c r="F66" s="31" t="s">
        <v>125</v>
      </c>
      <c r="G66" s="32">
        <v>72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571</v>
      </c>
    </row>
    <row r="68" spans="1:5" ht="12.75">
      <c r="A68" s="36" t="s">
        <v>52</v>
      </c>
      <c r="E68" s="37" t="s">
        <v>572</v>
      </c>
    </row>
    <row r="69" spans="1:5" ht="369.75">
      <c r="A69" t="s">
        <v>53</v>
      </c>
      <c r="E69" s="35" t="s">
        <v>195</v>
      </c>
    </row>
    <row r="70" spans="1:16" ht="12.75">
      <c r="A70" s="25" t="s">
        <v>45</v>
      </c>
      <c r="B70" s="29" t="s">
        <v>170</v>
      </c>
      <c r="C70" s="29" t="s">
        <v>573</v>
      </c>
      <c r="D70" s="25" t="s">
        <v>47</v>
      </c>
      <c r="E70" s="30" t="s">
        <v>574</v>
      </c>
      <c r="F70" s="31" t="s">
        <v>125</v>
      </c>
      <c r="G70" s="32">
        <v>72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575</v>
      </c>
    </row>
    <row r="72" spans="1:5" ht="12.75">
      <c r="A72" s="36" t="s">
        <v>52</v>
      </c>
      <c r="E72" s="37" t="s">
        <v>576</v>
      </c>
    </row>
    <row r="73" spans="1:5" ht="369.75">
      <c r="A73" t="s">
        <v>53</v>
      </c>
      <c r="E73" s="35" t="s">
        <v>195</v>
      </c>
    </row>
    <row r="74" spans="1:16" ht="12.75">
      <c r="A74" s="25" t="s">
        <v>45</v>
      </c>
      <c r="B74" s="29" t="s">
        <v>175</v>
      </c>
      <c r="C74" s="29" t="s">
        <v>577</v>
      </c>
      <c r="D74" s="25" t="s">
        <v>47</v>
      </c>
      <c r="E74" s="30" t="s">
        <v>578</v>
      </c>
      <c r="F74" s="31" t="s">
        <v>125</v>
      </c>
      <c r="G74" s="32">
        <v>144.5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63.75">
      <c r="A75" s="34" t="s">
        <v>50</v>
      </c>
      <c r="E75" s="35" t="s">
        <v>579</v>
      </c>
    </row>
    <row r="76" spans="1:5" ht="76.5">
      <c r="A76" s="36" t="s">
        <v>52</v>
      </c>
      <c r="E76" s="37" t="s">
        <v>580</v>
      </c>
    </row>
    <row r="77" spans="1:5" ht="63.75">
      <c r="A77" t="s">
        <v>53</v>
      </c>
      <c r="E77" s="35" t="s">
        <v>581</v>
      </c>
    </row>
    <row r="78" spans="1:16" ht="12.75">
      <c r="A78" s="25" t="s">
        <v>45</v>
      </c>
      <c r="B78" s="29" t="s">
        <v>180</v>
      </c>
      <c r="C78" s="29" t="s">
        <v>582</v>
      </c>
      <c r="D78" s="25" t="s">
        <v>47</v>
      </c>
      <c r="E78" s="30" t="s">
        <v>583</v>
      </c>
      <c r="F78" s="31" t="s">
        <v>125</v>
      </c>
      <c r="G78" s="32">
        <v>449.675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25.5">
      <c r="A79" s="34" t="s">
        <v>50</v>
      </c>
      <c r="E79" s="35" t="s">
        <v>584</v>
      </c>
    </row>
    <row r="80" spans="1:5" ht="51">
      <c r="A80" s="36" t="s">
        <v>52</v>
      </c>
      <c r="E80" s="37" t="s">
        <v>585</v>
      </c>
    </row>
    <row r="81" spans="1:5" ht="344.25">
      <c r="A81" t="s">
        <v>53</v>
      </c>
      <c r="E81" s="35" t="s">
        <v>586</v>
      </c>
    </row>
    <row r="82" spans="1:16" ht="12.75">
      <c r="A82" s="25" t="s">
        <v>45</v>
      </c>
      <c r="B82" s="29" t="s">
        <v>185</v>
      </c>
      <c r="C82" s="29" t="s">
        <v>587</v>
      </c>
      <c r="D82" s="25" t="s">
        <v>47</v>
      </c>
      <c r="E82" s="30" t="s">
        <v>588</v>
      </c>
      <c r="F82" s="31" t="s">
        <v>125</v>
      </c>
      <c r="G82" s="32">
        <v>23.04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589</v>
      </c>
    </row>
    <row r="84" spans="1:5" ht="38.25">
      <c r="A84" s="36" t="s">
        <v>52</v>
      </c>
      <c r="E84" s="37" t="s">
        <v>590</v>
      </c>
    </row>
    <row r="85" spans="1:5" ht="318.75">
      <c r="A85" t="s">
        <v>53</v>
      </c>
      <c r="E85" s="35" t="s">
        <v>591</v>
      </c>
    </row>
    <row r="86" spans="1:16" ht="12.75">
      <c r="A86" s="25" t="s">
        <v>45</v>
      </c>
      <c r="B86" s="29" t="s">
        <v>190</v>
      </c>
      <c r="C86" s="29" t="s">
        <v>210</v>
      </c>
      <c r="D86" s="25" t="s">
        <v>47</v>
      </c>
      <c r="E86" s="30" t="s">
        <v>211</v>
      </c>
      <c r="F86" s="31" t="s">
        <v>125</v>
      </c>
      <c r="G86" s="32">
        <v>668.023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592</v>
      </c>
    </row>
    <row r="88" spans="1:5" ht="102">
      <c r="A88" s="36" t="s">
        <v>52</v>
      </c>
      <c r="E88" s="37" t="s">
        <v>593</v>
      </c>
    </row>
    <row r="89" spans="1:5" ht="191.25">
      <c r="A89" t="s">
        <v>53</v>
      </c>
      <c r="E89" s="35" t="s">
        <v>594</v>
      </c>
    </row>
    <row r="90" spans="1:16" ht="12.75">
      <c r="A90" s="25" t="s">
        <v>45</v>
      </c>
      <c r="B90" s="29" t="s">
        <v>196</v>
      </c>
      <c r="C90" s="29" t="s">
        <v>595</v>
      </c>
      <c r="D90" s="25" t="s">
        <v>47</v>
      </c>
      <c r="E90" s="30" t="s">
        <v>596</v>
      </c>
      <c r="F90" s="31" t="s">
        <v>125</v>
      </c>
      <c r="G90" s="32">
        <v>397.73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76.5">
      <c r="A91" s="34" t="s">
        <v>50</v>
      </c>
      <c r="E91" s="35" t="s">
        <v>597</v>
      </c>
    </row>
    <row r="92" spans="1:5" ht="25.5">
      <c r="A92" s="36" t="s">
        <v>52</v>
      </c>
      <c r="E92" s="37" t="s">
        <v>598</v>
      </c>
    </row>
    <row r="93" spans="1:5" ht="280.5">
      <c r="A93" t="s">
        <v>53</v>
      </c>
      <c r="E93" s="35" t="s">
        <v>599</v>
      </c>
    </row>
    <row r="94" spans="1:16" ht="12.75">
      <c r="A94" s="25" t="s">
        <v>45</v>
      </c>
      <c r="B94" s="29" t="s">
        <v>202</v>
      </c>
      <c r="C94" s="29" t="s">
        <v>600</v>
      </c>
      <c r="D94" s="25" t="s">
        <v>47</v>
      </c>
      <c r="E94" s="30" t="s">
        <v>601</v>
      </c>
      <c r="F94" s="31" t="s">
        <v>125</v>
      </c>
      <c r="G94" s="32">
        <v>72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38.25">
      <c r="A95" s="34" t="s">
        <v>50</v>
      </c>
      <c r="E95" s="35" t="s">
        <v>602</v>
      </c>
    </row>
    <row r="96" spans="1:5" ht="12.75">
      <c r="A96" s="36" t="s">
        <v>52</v>
      </c>
      <c r="E96" s="37" t="s">
        <v>572</v>
      </c>
    </row>
    <row r="97" spans="1:5" ht="267.75">
      <c r="A97" t="s">
        <v>53</v>
      </c>
      <c r="E97" s="35" t="s">
        <v>217</v>
      </c>
    </row>
    <row r="98" spans="1:16" ht="12.75">
      <c r="A98" s="25" t="s">
        <v>45</v>
      </c>
      <c r="B98" s="29" t="s">
        <v>209</v>
      </c>
      <c r="C98" s="29" t="s">
        <v>603</v>
      </c>
      <c r="D98" s="25" t="s">
        <v>47</v>
      </c>
      <c r="E98" s="30" t="s">
        <v>604</v>
      </c>
      <c r="F98" s="31" t="s">
        <v>125</v>
      </c>
      <c r="G98" s="32">
        <v>72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25.5">
      <c r="A99" s="34" t="s">
        <v>50</v>
      </c>
      <c r="E99" s="35" t="s">
        <v>605</v>
      </c>
    </row>
    <row r="100" spans="1:5" ht="12.75">
      <c r="A100" s="36" t="s">
        <v>52</v>
      </c>
      <c r="E100" s="37" t="s">
        <v>606</v>
      </c>
    </row>
    <row r="101" spans="1:5" ht="280.5">
      <c r="A101" t="s">
        <v>53</v>
      </c>
      <c r="E101" s="35" t="s">
        <v>607</v>
      </c>
    </row>
    <row r="102" spans="1:18" ht="12.75" customHeight="1">
      <c r="A102" s="6" t="s">
        <v>43</v>
      </c>
      <c r="B102" s="6"/>
      <c r="C102" s="40" t="s">
        <v>23</v>
      </c>
      <c r="D102" s="6"/>
      <c r="E102" s="27" t="s">
        <v>244</v>
      </c>
      <c r="F102" s="6"/>
      <c r="G102" s="6"/>
      <c r="H102" s="6"/>
      <c r="I102" s="41">
        <f>0+Q102</f>
      </c>
      <c r="O102">
        <f>0+R102</f>
      </c>
      <c r="Q102">
        <f>0+I103+I107+I111+I115+I119+I123+I127+I131+I135+I139</f>
      </c>
      <c r="R102">
        <f>0+O103+O107+O111+O115+O119+O123+O127+O131+O135+O139</f>
      </c>
    </row>
    <row r="103" spans="1:16" ht="12.75">
      <c r="A103" s="25" t="s">
        <v>45</v>
      </c>
      <c r="B103" s="29" t="s">
        <v>214</v>
      </c>
      <c r="C103" s="29" t="s">
        <v>608</v>
      </c>
      <c r="D103" s="25" t="s">
        <v>47</v>
      </c>
      <c r="E103" s="30" t="s">
        <v>609</v>
      </c>
      <c r="F103" s="31" t="s">
        <v>125</v>
      </c>
      <c r="G103" s="32">
        <v>1.744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610</v>
      </c>
    </row>
    <row r="105" spans="1:5" ht="12.75">
      <c r="A105" s="36" t="s">
        <v>52</v>
      </c>
      <c r="E105" s="37" t="s">
        <v>611</v>
      </c>
    </row>
    <row r="106" spans="1:5" ht="51">
      <c r="A106" t="s">
        <v>53</v>
      </c>
      <c r="E106" s="35" t="s">
        <v>612</v>
      </c>
    </row>
    <row r="107" spans="1:16" ht="12.75">
      <c r="A107" s="25" t="s">
        <v>45</v>
      </c>
      <c r="B107" s="29" t="s">
        <v>218</v>
      </c>
      <c r="C107" s="29" t="s">
        <v>613</v>
      </c>
      <c r="D107" s="25" t="s">
        <v>47</v>
      </c>
      <c r="E107" s="30" t="s">
        <v>614</v>
      </c>
      <c r="F107" s="31" t="s">
        <v>125</v>
      </c>
      <c r="G107" s="32">
        <v>0.277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615</v>
      </c>
    </row>
    <row r="109" spans="1:5" ht="12.75">
      <c r="A109" s="36" t="s">
        <v>52</v>
      </c>
      <c r="E109" s="37" t="s">
        <v>616</v>
      </c>
    </row>
    <row r="110" spans="1:5" ht="51">
      <c r="A110" t="s">
        <v>53</v>
      </c>
      <c r="E110" s="35" t="s">
        <v>612</v>
      </c>
    </row>
    <row r="111" spans="1:16" ht="12.75">
      <c r="A111" s="25" t="s">
        <v>45</v>
      </c>
      <c r="B111" s="29" t="s">
        <v>224</v>
      </c>
      <c r="C111" s="29" t="s">
        <v>251</v>
      </c>
      <c r="D111" s="25" t="s">
        <v>47</v>
      </c>
      <c r="E111" s="30" t="s">
        <v>252</v>
      </c>
      <c r="F111" s="31" t="s">
        <v>205</v>
      </c>
      <c r="G111" s="32">
        <v>23.311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617</v>
      </c>
    </row>
    <row r="113" spans="1:5" ht="12.75">
      <c r="A113" s="36" t="s">
        <v>52</v>
      </c>
      <c r="E113" s="37" t="s">
        <v>618</v>
      </c>
    </row>
    <row r="114" spans="1:5" ht="51">
      <c r="A114" t="s">
        <v>53</v>
      </c>
      <c r="E114" s="35" t="s">
        <v>254</v>
      </c>
    </row>
    <row r="115" spans="1:16" ht="12.75">
      <c r="A115" s="25" t="s">
        <v>45</v>
      </c>
      <c r="B115" s="29" t="s">
        <v>230</v>
      </c>
      <c r="C115" s="29" t="s">
        <v>619</v>
      </c>
      <c r="D115" s="25" t="s">
        <v>47</v>
      </c>
      <c r="E115" s="30" t="s">
        <v>620</v>
      </c>
      <c r="F115" s="31" t="s">
        <v>205</v>
      </c>
      <c r="G115" s="32">
        <v>416.5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25.5">
      <c r="A116" s="34" t="s">
        <v>50</v>
      </c>
      <c r="E116" s="35" t="s">
        <v>621</v>
      </c>
    </row>
    <row r="117" spans="1:5" ht="12.75">
      <c r="A117" s="36" t="s">
        <v>52</v>
      </c>
      <c r="E117" s="37" t="s">
        <v>622</v>
      </c>
    </row>
    <row r="118" spans="1:5" ht="102">
      <c r="A118" t="s">
        <v>53</v>
      </c>
      <c r="E118" s="35" t="s">
        <v>265</v>
      </c>
    </row>
    <row r="119" spans="1:16" ht="12.75">
      <c r="A119" s="25" t="s">
        <v>45</v>
      </c>
      <c r="B119" s="29" t="s">
        <v>234</v>
      </c>
      <c r="C119" s="29" t="s">
        <v>623</v>
      </c>
      <c r="D119" s="25" t="s">
        <v>47</v>
      </c>
      <c r="E119" s="30" t="s">
        <v>624</v>
      </c>
      <c r="F119" s="31" t="s">
        <v>205</v>
      </c>
      <c r="G119" s="32">
        <v>50.402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625</v>
      </c>
    </row>
    <row r="121" spans="1:5" ht="89.25">
      <c r="A121" s="36" t="s">
        <v>52</v>
      </c>
      <c r="E121" s="37" t="s">
        <v>626</v>
      </c>
    </row>
    <row r="122" spans="1:5" ht="102">
      <c r="A122" t="s">
        <v>53</v>
      </c>
      <c r="E122" s="35" t="s">
        <v>265</v>
      </c>
    </row>
    <row r="123" spans="1:16" ht="12.75">
      <c r="A123" s="25" t="s">
        <v>45</v>
      </c>
      <c r="B123" s="29" t="s">
        <v>238</v>
      </c>
      <c r="C123" s="29" t="s">
        <v>627</v>
      </c>
      <c r="D123" s="25" t="s">
        <v>47</v>
      </c>
      <c r="E123" s="30" t="s">
        <v>628</v>
      </c>
      <c r="F123" s="31" t="s">
        <v>110</v>
      </c>
      <c r="G123" s="32">
        <v>2.808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25.5">
      <c r="A124" s="34" t="s">
        <v>50</v>
      </c>
      <c r="E124" s="35" t="s">
        <v>629</v>
      </c>
    </row>
    <row r="125" spans="1:5" ht="12.75">
      <c r="A125" s="36" t="s">
        <v>52</v>
      </c>
      <c r="E125" s="37" t="s">
        <v>630</v>
      </c>
    </row>
    <row r="126" spans="1:5" ht="38.25">
      <c r="A126" t="s">
        <v>53</v>
      </c>
      <c r="E126" s="35" t="s">
        <v>631</v>
      </c>
    </row>
    <row r="127" spans="1:16" ht="12.75">
      <c r="A127" s="25" t="s">
        <v>45</v>
      </c>
      <c r="B127" s="29" t="s">
        <v>245</v>
      </c>
      <c r="C127" s="29" t="s">
        <v>632</v>
      </c>
      <c r="D127" s="25" t="s">
        <v>47</v>
      </c>
      <c r="E127" s="30" t="s">
        <v>633</v>
      </c>
      <c r="F127" s="31" t="s">
        <v>205</v>
      </c>
      <c r="G127" s="32">
        <v>16.8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634</v>
      </c>
    </row>
    <row r="129" spans="1:5" ht="12.75">
      <c r="A129" s="36" t="s">
        <v>52</v>
      </c>
      <c r="E129" s="37" t="s">
        <v>635</v>
      </c>
    </row>
    <row r="130" spans="1:5" ht="25.5">
      <c r="A130" t="s">
        <v>53</v>
      </c>
      <c r="E130" s="35" t="s">
        <v>636</v>
      </c>
    </row>
    <row r="131" spans="1:16" ht="12.75">
      <c r="A131" s="25" t="s">
        <v>45</v>
      </c>
      <c r="B131" s="29" t="s">
        <v>250</v>
      </c>
      <c r="C131" s="29" t="s">
        <v>637</v>
      </c>
      <c r="D131" s="25" t="s">
        <v>47</v>
      </c>
      <c r="E131" s="30" t="s">
        <v>638</v>
      </c>
      <c r="F131" s="31" t="s">
        <v>160</v>
      </c>
      <c r="G131" s="32">
        <v>24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639</v>
      </c>
    </row>
    <row r="133" spans="1:5" ht="12.75">
      <c r="A133" s="36" t="s">
        <v>52</v>
      </c>
      <c r="E133" s="37" t="s">
        <v>640</v>
      </c>
    </row>
    <row r="134" spans="1:5" ht="178.5">
      <c r="A134" t="s">
        <v>53</v>
      </c>
      <c r="E134" s="35" t="s">
        <v>641</v>
      </c>
    </row>
    <row r="135" spans="1:16" ht="12.75">
      <c r="A135" s="25" t="s">
        <v>45</v>
      </c>
      <c r="B135" s="29" t="s">
        <v>255</v>
      </c>
      <c r="C135" s="29" t="s">
        <v>642</v>
      </c>
      <c r="D135" s="25" t="s">
        <v>47</v>
      </c>
      <c r="E135" s="30" t="s">
        <v>643</v>
      </c>
      <c r="F135" s="31" t="s">
        <v>125</v>
      </c>
      <c r="G135" s="32">
        <v>41.475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25.5">
      <c r="A136" s="34" t="s">
        <v>50</v>
      </c>
      <c r="E136" s="35" t="s">
        <v>644</v>
      </c>
    </row>
    <row r="137" spans="1:5" ht="63.75">
      <c r="A137" s="36" t="s">
        <v>52</v>
      </c>
      <c r="E137" s="37" t="s">
        <v>645</v>
      </c>
    </row>
    <row r="138" spans="1:5" ht="395.25">
      <c r="A138" t="s">
        <v>53</v>
      </c>
      <c r="E138" s="35" t="s">
        <v>646</v>
      </c>
    </row>
    <row r="139" spans="1:16" ht="12.75">
      <c r="A139" s="25" t="s">
        <v>45</v>
      </c>
      <c r="B139" s="29" t="s">
        <v>261</v>
      </c>
      <c r="C139" s="29" t="s">
        <v>647</v>
      </c>
      <c r="D139" s="25" t="s">
        <v>47</v>
      </c>
      <c r="E139" s="30" t="s">
        <v>648</v>
      </c>
      <c r="F139" s="31" t="s">
        <v>110</v>
      </c>
      <c r="G139" s="32">
        <v>3.318</v>
      </c>
      <c r="H139" s="33">
        <v>0</v>
      </c>
      <c r="I139" s="33">
        <f>ROUND(ROUND(H139,2)*ROUND(G139,3),2)</f>
      </c>
      <c r="O139">
        <f>(I139*21)/100</f>
      </c>
      <c r="P139" t="s">
        <v>23</v>
      </c>
    </row>
    <row r="140" spans="1:5" ht="12.75">
      <c r="A140" s="34" t="s">
        <v>50</v>
      </c>
      <c r="E140" s="35" t="s">
        <v>47</v>
      </c>
    </row>
    <row r="141" spans="1:5" ht="12.75">
      <c r="A141" s="36" t="s">
        <v>52</v>
      </c>
      <c r="E141" s="37" t="s">
        <v>649</v>
      </c>
    </row>
    <row r="142" spans="1:5" ht="267.75">
      <c r="A142" t="s">
        <v>53</v>
      </c>
      <c r="E142" s="35" t="s">
        <v>650</v>
      </c>
    </row>
    <row r="143" spans="1:18" ht="12.75" customHeight="1">
      <c r="A143" s="6" t="s">
        <v>43</v>
      </c>
      <c r="B143" s="6"/>
      <c r="C143" s="40" t="s">
        <v>22</v>
      </c>
      <c r="D143" s="6"/>
      <c r="E143" s="27" t="s">
        <v>651</v>
      </c>
      <c r="F143" s="6"/>
      <c r="G143" s="6"/>
      <c r="H143" s="6"/>
      <c r="I143" s="41">
        <f>0+Q143</f>
      </c>
      <c r="O143">
        <f>0+R143</f>
      </c>
      <c r="Q143">
        <f>0+I144+I148+I152+I156+I160+I164+I168+I172+I176</f>
      </c>
      <c r="R143">
        <f>0+O144+O148+O152+O156+O160+O164+O168+O172+O176</f>
      </c>
    </row>
    <row r="144" spans="1:16" ht="12.75">
      <c r="A144" s="25" t="s">
        <v>45</v>
      </c>
      <c r="B144" s="29" t="s">
        <v>267</v>
      </c>
      <c r="C144" s="29" t="s">
        <v>652</v>
      </c>
      <c r="D144" s="25" t="s">
        <v>47</v>
      </c>
      <c r="E144" s="30" t="s">
        <v>653</v>
      </c>
      <c r="F144" s="31" t="s">
        <v>125</v>
      </c>
      <c r="G144" s="32">
        <v>0.6</v>
      </c>
      <c r="H144" s="33">
        <v>0</v>
      </c>
      <c r="I144" s="33">
        <f>ROUND(ROUND(H144,2)*ROUND(G144,3),2)</f>
      </c>
      <c r="O144">
        <f>(I144*21)/100</f>
      </c>
      <c r="P144" t="s">
        <v>23</v>
      </c>
    </row>
    <row r="145" spans="1:5" ht="38.25">
      <c r="A145" s="34" t="s">
        <v>50</v>
      </c>
      <c r="E145" s="35" t="s">
        <v>654</v>
      </c>
    </row>
    <row r="146" spans="1:5" ht="25.5">
      <c r="A146" s="36" t="s">
        <v>52</v>
      </c>
      <c r="E146" s="37" t="s">
        <v>655</v>
      </c>
    </row>
    <row r="147" spans="1:5" ht="229.5">
      <c r="A147" t="s">
        <v>53</v>
      </c>
      <c r="E147" s="35" t="s">
        <v>656</v>
      </c>
    </row>
    <row r="148" spans="1:16" ht="12.75">
      <c r="A148" s="25" t="s">
        <v>45</v>
      </c>
      <c r="B148" s="29" t="s">
        <v>273</v>
      </c>
      <c r="C148" s="29" t="s">
        <v>657</v>
      </c>
      <c r="D148" s="25" t="s">
        <v>47</v>
      </c>
      <c r="E148" s="30" t="s">
        <v>658</v>
      </c>
      <c r="F148" s="31" t="s">
        <v>659</v>
      </c>
      <c r="G148" s="32">
        <v>384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>
      <c r="A149" s="34" t="s">
        <v>50</v>
      </c>
      <c r="E149" s="35" t="s">
        <v>660</v>
      </c>
    </row>
    <row r="150" spans="1:5" ht="25.5">
      <c r="A150" s="36" t="s">
        <v>52</v>
      </c>
      <c r="E150" s="37" t="s">
        <v>661</v>
      </c>
    </row>
    <row r="151" spans="1:5" ht="25.5">
      <c r="A151" t="s">
        <v>53</v>
      </c>
      <c r="E151" s="35" t="s">
        <v>662</v>
      </c>
    </row>
    <row r="152" spans="1:16" ht="12.75">
      <c r="A152" s="25" t="s">
        <v>45</v>
      </c>
      <c r="B152" s="29" t="s">
        <v>280</v>
      </c>
      <c r="C152" s="29" t="s">
        <v>663</v>
      </c>
      <c r="D152" s="25" t="s">
        <v>47</v>
      </c>
      <c r="E152" s="30" t="s">
        <v>664</v>
      </c>
      <c r="F152" s="31" t="s">
        <v>125</v>
      </c>
      <c r="G152" s="32">
        <v>22.555</v>
      </c>
      <c r="H152" s="33">
        <v>0</v>
      </c>
      <c r="I152" s="33">
        <f>ROUND(ROUND(H152,2)*ROUND(G152,3),2)</f>
      </c>
      <c r="O152">
        <f>(I152*21)/100</f>
      </c>
      <c r="P152" t="s">
        <v>23</v>
      </c>
    </row>
    <row r="153" spans="1:5" ht="51">
      <c r="A153" s="34" t="s">
        <v>50</v>
      </c>
      <c r="E153" s="35" t="s">
        <v>665</v>
      </c>
    </row>
    <row r="154" spans="1:5" ht="102">
      <c r="A154" s="36" t="s">
        <v>52</v>
      </c>
      <c r="E154" s="37" t="s">
        <v>666</v>
      </c>
    </row>
    <row r="155" spans="1:5" ht="408">
      <c r="A155" t="s">
        <v>53</v>
      </c>
      <c r="E155" s="35" t="s">
        <v>667</v>
      </c>
    </row>
    <row r="156" spans="1:16" ht="12.75">
      <c r="A156" s="25" t="s">
        <v>45</v>
      </c>
      <c r="B156" s="29" t="s">
        <v>285</v>
      </c>
      <c r="C156" s="29" t="s">
        <v>668</v>
      </c>
      <c r="D156" s="25" t="s">
        <v>47</v>
      </c>
      <c r="E156" s="30" t="s">
        <v>669</v>
      </c>
      <c r="F156" s="31" t="s">
        <v>110</v>
      </c>
      <c r="G156" s="32">
        <v>3.158</v>
      </c>
      <c r="H156" s="33">
        <v>0</v>
      </c>
      <c r="I156" s="33">
        <f>ROUND(ROUND(H156,2)*ROUND(G156,3),2)</f>
      </c>
      <c r="O156">
        <f>(I156*21)/100</f>
      </c>
      <c r="P156" t="s">
        <v>23</v>
      </c>
    </row>
    <row r="157" spans="1:5" ht="12.75">
      <c r="A157" s="34" t="s">
        <v>50</v>
      </c>
      <c r="E157" s="35" t="s">
        <v>47</v>
      </c>
    </row>
    <row r="158" spans="1:5" ht="12.75">
      <c r="A158" s="36" t="s">
        <v>52</v>
      </c>
      <c r="E158" s="37" t="s">
        <v>670</v>
      </c>
    </row>
    <row r="159" spans="1:5" ht="242.25">
      <c r="A159" t="s">
        <v>53</v>
      </c>
      <c r="E159" s="35" t="s">
        <v>671</v>
      </c>
    </row>
    <row r="160" spans="1:16" ht="12.75">
      <c r="A160" s="25" t="s">
        <v>45</v>
      </c>
      <c r="B160" s="29" t="s">
        <v>291</v>
      </c>
      <c r="C160" s="29" t="s">
        <v>672</v>
      </c>
      <c r="D160" s="25" t="s">
        <v>47</v>
      </c>
      <c r="E160" s="30" t="s">
        <v>673</v>
      </c>
      <c r="F160" s="31" t="s">
        <v>125</v>
      </c>
      <c r="G160" s="32">
        <v>4.006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12.75">
      <c r="A161" s="34" t="s">
        <v>50</v>
      </c>
      <c r="E161" s="35" t="s">
        <v>674</v>
      </c>
    </row>
    <row r="162" spans="1:5" ht="12.75">
      <c r="A162" s="36" t="s">
        <v>52</v>
      </c>
      <c r="E162" s="37" t="s">
        <v>675</v>
      </c>
    </row>
    <row r="163" spans="1:5" ht="204">
      <c r="A163" t="s">
        <v>53</v>
      </c>
      <c r="E163" s="35" t="s">
        <v>676</v>
      </c>
    </row>
    <row r="164" spans="1:16" ht="12.75">
      <c r="A164" s="25" t="s">
        <v>45</v>
      </c>
      <c r="B164" s="29" t="s">
        <v>296</v>
      </c>
      <c r="C164" s="29" t="s">
        <v>677</v>
      </c>
      <c r="D164" s="25" t="s">
        <v>47</v>
      </c>
      <c r="E164" s="30" t="s">
        <v>678</v>
      </c>
      <c r="F164" s="31" t="s">
        <v>125</v>
      </c>
      <c r="G164" s="32">
        <v>40.06</v>
      </c>
      <c r="H164" s="33">
        <v>0</v>
      </c>
      <c r="I164" s="33">
        <f>ROUND(ROUND(H164,2)*ROUND(G164,3),2)</f>
      </c>
      <c r="O164">
        <f>(I164*21)/100</f>
      </c>
      <c r="P164" t="s">
        <v>23</v>
      </c>
    </row>
    <row r="165" spans="1:5" ht="25.5">
      <c r="A165" s="34" t="s">
        <v>50</v>
      </c>
      <c r="E165" s="35" t="s">
        <v>679</v>
      </c>
    </row>
    <row r="166" spans="1:5" ht="76.5">
      <c r="A166" s="36" t="s">
        <v>52</v>
      </c>
      <c r="E166" s="37" t="s">
        <v>680</v>
      </c>
    </row>
    <row r="167" spans="1:5" ht="51">
      <c r="A167" t="s">
        <v>53</v>
      </c>
      <c r="E167" s="35" t="s">
        <v>681</v>
      </c>
    </row>
    <row r="168" spans="1:16" ht="12.75">
      <c r="A168" s="25" t="s">
        <v>45</v>
      </c>
      <c r="B168" s="29" t="s">
        <v>302</v>
      </c>
      <c r="C168" s="29" t="s">
        <v>682</v>
      </c>
      <c r="D168" s="25" t="s">
        <v>91</v>
      </c>
      <c r="E168" s="30" t="s">
        <v>683</v>
      </c>
      <c r="F168" s="31" t="s">
        <v>125</v>
      </c>
      <c r="G168" s="32">
        <v>2.88</v>
      </c>
      <c r="H168" s="33">
        <v>0</v>
      </c>
      <c r="I168" s="33">
        <f>ROUND(ROUND(H168,2)*ROUND(G168,3),2)</f>
      </c>
      <c r="O168">
        <f>(I168*21)/100</f>
      </c>
      <c r="P168" t="s">
        <v>23</v>
      </c>
    </row>
    <row r="169" spans="1:5" ht="25.5">
      <c r="A169" s="34" t="s">
        <v>50</v>
      </c>
      <c r="E169" s="35" t="s">
        <v>684</v>
      </c>
    </row>
    <row r="170" spans="1:5" ht="51">
      <c r="A170" s="36" t="s">
        <v>52</v>
      </c>
      <c r="E170" s="37" t="s">
        <v>685</v>
      </c>
    </row>
    <row r="171" spans="1:5" ht="38.25">
      <c r="A171" t="s">
        <v>53</v>
      </c>
      <c r="E171" s="35" t="s">
        <v>686</v>
      </c>
    </row>
    <row r="172" spans="1:16" ht="12.75">
      <c r="A172" s="25" t="s">
        <v>45</v>
      </c>
      <c r="B172" s="29" t="s">
        <v>307</v>
      </c>
      <c r="C172" s="29" t="s">
        <v>687</v>
      </c>
      <c r="D172" s="25" t="s">
        <v>47</v>
      </c>
      <c r="E172" s="30" t="s">
        <v>688</v>
      </c>
      <c r="F172" s="31" t="s">
        <v>125</v>
      </c>
      <c r="G172" s="32">
        <v>37.803</v>
      </c>
      <c r="H172" s="33">
        <v>0</v>
      </c>
      <c r="I172" s="33">
        <f>ROUND(ROUND(H172,2)*ROUND(G172,3),2)</f>
      </c>
      <c r="O172">
        <f>(I172*21)/100</f>
      </c>
      <c r="P172" t="s">
        <v>23</v>
      </c>
    </row>
    <row r="173" spans="1:5" ht="38.25">
      <c r="A173" s="34" t="s">
        <v>50</v>
      </c>
      <c r="E173" s="35" t="s">
        <v>689</v>
      </c>
    </row>
    <row r="174" spans="1:5" ht="89.25">
      <c r="A174" s="36" t="s">
        <v>52</v>
      </c>
      <c r="E174" s="37" t="s">
        <v>690</v>
      </c>
    </row>
    <row r="175" spans="1:5" ht="242.25">
      <c r="A175" t="s">
        <v>53</v>
      </c>
      <c r="E175" s="35" t="s">
        <v>691</v>
      </c>
    </row>
    <row r="176" spans="1:16" ht="12.75">
      <c r="A176" s="25" t="s">
        <v>45</v>
      </c>
      <c r="B176" s="29" t="s">
        <v>313</v>
      </c>
      <c r="C176" s="29" t="s">
        <v>692</v>
      </c>
      <c r="D176" s="25" t="s">
        <v>47</v>
      </c>
      <c r="E176" s="30" t="s">
        <v>693</v>
      </c>
      <c r="F176" s="31" t="s">
        <v>110</v>
      </c>
      <c r="G176" s="32">
        <v>3.024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>
      <c r="A177" s="34" t="s">
        <v>50</v>
      </c>
      <c r="E177" s="35" t="s">
        <v>47</v>
      </c>
    </row>
    <row r="178" spans="1:5" ht="12.75">
      <c r="A178" s="36" t="s">
        <v>52</v>
      </c>
      <c r="E178" s="37" t="s">
        <v>694</v>
      </c>
    </row>
    <row r="179" spans="1:5" ht="267.75">
      <c r="A179" t="s">
        <v>53</v>
      </c>
      <c r="E179" s="35" t="s">
        <v>650</v>
      </c>
    </row>
    <row r="180" spans="1:18" ht="12.75" customHeight="1">
      <c r="A180" s="6" t="s">
        <v>43</v>
      </c>
      <c r="B180" s="6"/>
      <c r="C180" s="40" t="s">
        <v>33</v>
      </c>
      <c r="D180" s="6"/>
      <c r="E180" s="27" t="s">
        <v>266</v>
      </c>
      <c r="F180" s="6"/>
      <c r="G180" s="6"/>
      <c r="H180" s="6"/>
      <c r="I180" s="41">
        <f>0+Q180</f>
      </c>
      <c r="O180">
        <f>0+R180</f>
      </c>
      <c r="Q180">
        <f>0+I181+I185+I189+I193+I197+I201+I205+I209+I213+I217</f>
      </c>
      <c r="R180">
        <f>0+O181+O185+O189+O193+O197+O201+O205+O209+O213+O217</f>
      </c>
    </row>
    <row r="181" spans="1:16" ht="12.75">
      <c r="A181" s="25" t="s">
        <v>45</v>
      </c>
      <c r="B181" s="29" t="s">
        <v>317</v>
      </c>
      <c r="C181" s="29" t="s">
        <v>695</v>
      </c>
      <c r="D181" s="25" t="s">
        <v>47</v>
      </c>
      <c r="E181" s="30" t="s">
        <v>696</v>
      </c>
      <c r="F181" s="31" t="s">
        <v>125</v>
      </c>
      <c r="G181" s="32">
        <v>34.65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12.75">
      <c r="A182" s="34" t="s">
        <v>50</v>
      </c>
      <c r="E182" s="35" t="s">
        <v>697</v>
      </c>
    </row>
    <row r="183" spans="1:5" ht="12.75">
      <c r="A183" s="36" t="s">
        <v>52</v>
      </c>
      <c r="E183" s="37" t="s">
        <v>698</v>
      </c>
    </row>
    <row r="184" spans="1:5" ht="395.25">
      <c r="A184" t="s">
        <v>53</v>
      </c>
      <c r="E184" s="35" t="s">
        <v>699</v>
      </c>
    </row>
    <row r="185" spans="1:16" ht="12.75">
      <c r="A185" s="25" t="s">
        <v>45</v>
      </c>
      <c r="B185" s="29" t="s">
        <v>323</v>
      </c>
      <c r="C185" s="29" t="s">
        <v>700</v>
      </c>
      <c r="D185" s="25" t="s">
        <v>47</v>
      </c>
      <c r="E185" s="30" t="s">
        <v>701</v>
      </c>
      <c r="F185" s="31" t="s">
        <v>110</v>
      </c>
      <c r="G185" s="32">
        <v>6.93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>
      <c r="A186" s="34" t="s">
        <v>50</v>
      </c>
      <c r="E186" s="35" t="s">
        <v>47</v>
      </c>
    </row>
    <row r="187" spans="1:5" ht="12.75">
      <c r="A187" s="36" t="s">
        <v>52</v>
      </c>
      <c r="E187" s="37" t="s">
        <v>702</v>
      </c>
    </row>
    <row r="188" spans="1:5" ht="267.75">
      <c r="A188" t="s">
        <v>53</v>
      </c>
      <c r="E188" s="35" t="s">
        <v>703</v>
      </c>
    </row>
    <row r="189" spans="1:16" ht="12.75">
      <c r="A189" s="25" t="s">
        <v>45</v>
      </c>
      <c r="B189" s="29" t="s">
        <v>327</v>
      </c>
      <c r="C189" s="29" t="s">
        <v>704</v>
      </c>
      <c r="D189" s="25" t="s">
        <v>47</v>
      </c>
      <c r="E189" s="30" t="s">
        <v>705</v>
      </c>
      <c r="F189" s="31" t="s">
        <v>125</v>
      </c>
      <c r="G189" s="32">
        <v>14.142</v>
      </c>
      <c r="H189" s="33">
        <v>0</v>
      </c>
      <c r="I189" s="33">
        <f>ROUND(ROUND(H189,2)*ROUND(G189,3),2)</f>
      </c>
      <c r="O189">
        <f>(I189*21)/100</f>
      </c>
      <c r="P189" t="s">
        <v>23</v>
      </c>
    </row>
    <row r="190" spans="1:5" ht="12.75">
      <c r="A190" s="34" t="s">
        <v>50</v>
      </c>
      <c r="E190" s="35" t="s">
        <v>706</v>
      </c>
    </row>
    <row r="191" spans="1:5" ht="76.5">
      <c r="A191" s="36" t="s">
        <v>52</v>
      </c>
      <c r="E191" s="37" t="s">
        <v>707</v>
      </c>
    </row>
    <row r="192" spans="1:5" ht="395.25">
      <c r="A192" t="s">
        <v>53</v>
      </c>
      <c r="E192" s="35" t="s">
        <v>699</v>
      </c>
    </row>
    <row r="193" spans="1:16" ht="12.75">
      <c r="A193" s="25" t="s">
        <v>45</v>
      </c>
      <c r="B193" s="29" t="s">
        <v>332</v>
      </c>
      <c r="C193" s="29" t="s">
        <v>708</v>
      </c>
      <c r="D193" s="25" t="s">
        <v>47</v>
      </c>
      <c r="E193" s="30" t="s">
        <v>709</v>
      </c>
      <c r="F193" s="31" t="s">
        <v>125</v>
      </c>
      <c r="G193" s="32">
        <v>5.892</v>
      </c>
      <c r="H193" s="33">
        <v>0</v>
      </c>
      <c r="I193" s="33">
        <f>ROUND(ROUND(H193,2)*ROUND(G193,3),2)</f>
      </c>
      <c r="O193">
        <f>(I193*21)/100</f>
      </c>
      <c r="P193" t="s">
        <v>23</v>
      </c>
    </row>
    <row r="194" spans="1:5" ht="12.75">
      <c r="A194" s="34" t="s">
        <v>50</v>
      </c>
      <c r="E194" s="35" t="s">
        <v>710</v>
      </c>
    </row>
    <row r="195" spans="1:5" ht="76.5">
      <c r="A195" s="36" t="s">
        <v>52</v>
      </c>
      <c r="E195" s="37" t="s">
        <v>711</v>
      </c>
    </row>
    <row r="196" spans="1:5" ht="369.75">
      <c r="A196" t="s">
        <v>53</v>
      </c>
      <c r="E196" s="35" t="s">
        <v>712</v>
      </c>
    </row>
    <row r="197" spans="1:16" ht="12.75">
      <c r="A197" s="25" t="s">
        <v>45</v>
      </c>
      <c r="B197" s="29" t="s">
        <v>337</v>
      </c>
      <c r="C197" s="29" t="s">
        <v>713</v>
      </c>
      <c r="D197" s="25" t="s">
        <v>47</v>
      </c>
      <c r="E197" s="30" t="s">
        <v>714</v>
      </c>
      <c r="F197" s="31" t="s">
        <v>125</v>
      </c>
      <c r="G197" s="32">
        <v>8.8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715</v>
      </c>
    </row>
    <row r="199" spans="1:5" ht="25.5">
      <c r="A199" s="36" t="s">
        <v>52</v>
      </c>
      <c r="E199" s="37" t="s">
        <v>716</v>
      </c>
    </row>
    <row r="200" spans="1:5" ht="38.25">
      <c r="A200" t="s">
        <v>53</v>
      </c>
      <c r="E200" s="35" t="s">
        <v>260</v>
      </c>
    </row>
    <row r="201" spans="1:16" ht="12.75">
      <c r="A201" s="25" t="s">
        <v>45</v>
      </c>
      <c r="B201" s="29" t="s">
        <v>343</v>
      </c>
      <c r="C201" s="29" t="s">
        <v>717</v>
      </c>
      <c r="D201" s="25" t="s">
        <v>47</v>
      </c>
      <c r="E201" s="30" t="s">
        <v>718</v>
      </c>
      <c r="F201" s="31" t="s">
        <v>125</v>
      </c>
      <c r="G201" s="32">
        <v>90.942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25.5">
      <c r="A202" s="34" t="s">
        <v>50</v>
      </c>
      <c r="E202" s="35" t="s">
        <v>719</v>
      </c>
    </row>
    <row r="203" spans="1:5" ht="51">
      <c r="A203" s="36" t="s">
        <v>52</v>
      </c>
      <c r="E203" s="37" t="s">
        <v>720</v>
      </c>
    </row>
    <row r="204" spans="1:5" ht="25.5">
      <c r="A204" t="s">
        <v>53</v>
      </c>
      <c r="E204" s="35" t="s">
        <v>721</v>
      </c>
    </row>
    <row r="205" spans="1:16" ht="12.75">
      <c r="A205" s="25" t="s">
        <v>45</v>
      </c>
      <c r="B205" s="29" t="s">
        <v>350</v>
      </c>
      <c r="C205" s="29" t="s">
        <v>722</v>
      </c>
      <c r="D205" s="25" t="s">
        <v>47</v>
      </c>
      <c r="E205" s="30" t="s">
        <v>723</v>
      </c>
      <c r="F205" s="31" t="s">
        <v>125</v>
      </c>
      <c r="G205" s="32">
        <v>29.89</v>
      </c>
      <c r="H205" s="33">
        <v>0</v>
      </c>
      <c r="I205" s="33">
        <f>ROUND(ROUND(H205,2)*ROUND(G205,3),2)</f>
      </c>
      <c r="O205">
        <f>(I205*21)/100</f>
      </c>
      <c r="P205" t="s">
        <v>23</v>
      </c>
    </row>
    <row r="206" spans="1:5" ht="25.5">
      <c r="A206" s="34" t="s">
        <v>50</v>
      </c>
      <c r="E206" s="35" t="s">
        <v>724</v>
      </c>
    </row>
    <row r="207" spans="1:5" ht="12.75">
      <c r="A207" s="36" t="s">
        <v>52</v>
      </c>
      <c r="E207" s="37" t="s">
        <v>725</v>
      </c>
    </row>
    <row r="208" spans="1:5" ht="38.25">
      <c r="A208" t="s">
        <v>53</v>
      </c>
      <c r="E208" s="35" t="s">
        <v>726</v>
      </c>
    </row>
    <row r="209" spans="1:16" ht="12.75">
      <c r="A209" s="25" t="s">
        <v>45</v>
      </c>
      <c r="B209" s="29" t="s">
        <v>356</v>
      </c>
      <c r="C209" s="29" t="s">
        <v>268</v>
      </c>
      <c r="D209" s="25" t="s">
        <v>47</v>
      </c>
      <c r="E209" s="30" t="s">
        <v>269</v>
      </c>
      <c r="F209" s="31" t="s">
        <v>125</v>
      </c>
      <c r="G209" s="32">
        <v>93.5</v>
      </c>
      <c r="H209" s="33">
        <v>0</v>
      </c>
      <c r="I209" s="33">
        <f>ROUND(ROUND(H209,2)*ROUND(G209,3),2)</f>
      </c>
      <c r="O209">
        <f>(I209*21)/100</f>
      </c>
      <c r="P209" t="s">
        <v>23</v>
      </c>
    </row>
    <row r="210" spans="1:5" ht="12.75">
      <c r="A210" s="34" t="s">
        <v>50</v>
      </c>
      <c r="E210" s="35" t="s">
        <v>727</v>
      </c>
    </row>
    <row r="211" spans="1:5" ht="12.75">
      <c r="A211" s="36" t="s">
        <v>52</v>
      </c>
      <c r="E211" s="37" t="s">
        <v>728</v>
      </c>
    </row>
    <row r="212" spans="1:5" ht="51">
      <c r="A212" t="s">
        <v>53</v>
      </c>
      <c r="E212" s="35" t="s">
        <v>272</v>
      </c>
    </row>
    <row r="213" spans="1:16" ht="12.75">
      <c r="A213" s="25" t="s">
        <v>45</v>
      </c>
      <c r="B213" s="29" t="s">
        <v>361</v>
      </c>
      <c r="C213" s="29" t="s">
        <v>274</v>
      </c>
      <c r="D213" s="25" t="s">
        <v>47</v>
      </c>
      <c r="E213" s="30" t="s">
        <v>275</v>
      </c>
      <c r="F213" s="31" t="s">
        <v>125</v>
      </c>
      <c r="G213" s="32">
        <v>5.892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729</v>
      </c>
    </row>
    <row r="215" spans="1:5" ht="76.5">
      <c r="A215" s="36" t="s">
        <v>52</v>
      </c>
      <c r="E215" s="37" t="s">
        <v>711</v>
      </c>
    </row>
    <row r="216" spans="1:5" ht="102">
      <c r="A216" t="s">
        <v>53</v>
      </c>
      <c r="E216" s="35" t="s">
        <v>278</v>
      </c>
    </row>
    <row r="217" spans="1:16" ht="12.75">
      <c r="A217" s="25" t="s">
        <v>45</v>
      </c>
      <c r="B217" s="29" t="s">
        <v>366</v>
      </c>
      <c r="C217" s="29" t="s">
        <v>730</v>
      </c>
      <c r="D217" s="25" t="s">
        <v>47</v>
      </c>
      <c r="E217" s="30" t="s">
        <v>731</v>
      </c>
      <c r="F217" s="31" t="s">
        <v>125</v>
      </c>
      <c r="G217" s="32">
        <v>23.04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732</v>
      </c>
    </row>
    <row r="219" spans="1:5" ht="38.25">
      <c r="A219" s="36" t="s">
        <v>52</v>
      </c>
      <c r="E219" s="37" t="s">
        <v>590</v>
      </c>
    </row>
    <row r="220" spans="1:5" ht="357">
      <c r="A220" t="s">
        <v>53</v>
      </c>
      <c r="E220" s="35" t="s">
        <v>733</v>
      </c>
    </row>
    <row r="221" spans="1:18" ht="12.75" customHeight="1">
      <c r="A221" s="6" t="s">
        <v>43</v>
      </c>
      <c r="B221" s="6"/>
      <c r="C221" s="40" t="s">
        <v>35</v>
      </c>
      <c r="D221" s="6"/>
      <c r="E221" s="27" t="s">
        <v>279</v>
      </c>
      <c r="F221" s="6"/>
      <c r="G221" s="6"/>
      <c r="H221" s="6"/>
      <c r="I221" s="41">
        <f>0+Q221</f>
      </c>
      <c r="O221">
        <f>0+R221</f>
      </c>
      <c r="Q221">
        <f>0+I222+I226+I230+I234</f>
      </c>
      <c r="R221">
        <f>0+O222+O226+O230+O234</f>
      </c>
    </row>
    <row r="222" spans="1:16" ht="12.75">
      <c r="A222" s="25" t="s">
        <v>45</v>
      </c>
      <c r="B222" s="29" t="s">
        <v>371</v>
      </c>
      <c r="C222" s="29" t="s">
        <v>734</v>
      </c>
      <c r="D222" s="25" t="s">
        <v>47</v>
      </c>
      <c r="E222" s="30" t="s">
        <v>735</v>
      </c>
      <c r="F222" s="31" t="s">
        <v>205</v>
      </c>
      <c r="G222" s="32">
        <v>127.05</v>
      </c>
      <c r="H222" s="33">
        <v>0</v>
      </c>
      <c r="I222" s="33">
        <f>ROUND(ROUND(H222,2)*ROUND(G222,3),2)</f>
      </c>
      <c r="O222">
        <f>(I222*21)/100</f>
      </c>
      <c r="P222" t="s">
        <v>23</v>
      </c>
    </row>
    <row r="223" spans="1:5" ht="12.75">
      <c r="A223" s="34" t="s">
        <v>50</v>
      </c>
      <c r="E223" s="35" t="s">
        <v>736</v>
      </c>
    </row>
    <row r="224" spans="1:5" ht="12.75">
      <c r="A224" s="36" t="s">
        <v>52</v>
      </c>
      <c r="E224" s="37" t="s">
        <v>737</v>
      </c>
    </row>
    <row r="225" spans="1:5" ht="51">
      <c r="A225" t="s">
        <v>53</v>
      </c>
      <c r="E225" s="35" t="s">
        <v>301</v>
      </c>
    </row>
    <row r="226" spans="1:16" ht="12.75">
      <c r="A226" s="25" t="s">
        <v>45</v>
      </c>
      <c r="B226" s="29" t="s">
        <v>377</v>
      </c>
      <c r="C226" s="29" t="s">
        <v>738</v>
      </c>
      <c r="D226" s="25" t="s">
        <v>47</v>
      </c>
      <c r="E226" s="30" t="s">
        <v>739</v>
      </c>
      <c r="F226" s="31" t="s">
        <v>205</v>
      </c>
      <c r="G226" s="32">
        <v>127.05</v>
      </c>
      <c r="H226" s="33">
        <v>0</v>
      </c>
      <c r="I226" s="33">
        <f>ROUND(ROUND(H226,2)*ROUND(G226,3),2)</f>
      </c>
      <c r="O226">
        <f>(I226*21)/100</f>
      </c>
      <c r="P226" t="s">
        <v>23</v>
      </c>
    </row>
    <row r="227" spans="1:5" ht="12.75">
      <c r="A227" s="34" t="s">
        <v>50</v>
      </c>
      <c r="E227" s="35" t="s">
        <v>740</v>
      </c>
    </row>
    <row r="228" spans="1:5" ht="12.75">
      <c r="A228" s="36" t="s">
        <v>52</v>
      </c>
      <c r="E228" s="37" t="s">
        <v>741</v>
      </c>
    </row>
    <row r="229" spans="1:5" ht="140.25">
      <c r="A229" t="s">
        <v>53</v>
      </c>
      <c r="E229" s="35" t="s">
        <v>312</v>
      </c>
    </row>
    <row r="230" spans="1:16" ht="12.75">
      <c r="A230" s="25" t="s">
        <v>45</v>
      </c>
      <c r="B230" s="29" t="s">
        <v>383</v>
      </c>
      <c r="C230" s="29" t="s">
        <v>742</v>
      </c>
      <c r="D230" s="25" t="s">
        <v>47</v>
      </c>
      <c r="E230" s="30" t="s">
        <v>743</v>
      </c>
      <c r="F230" s="31" t="s">
        <v>205</v>
      </c>
      <c r="G230" s="32">
        <v>127.05</v>
      </c>
      <c r="H230" s="33">
        <v>0</v>
      </c>
      <c r="I230" s="33">
        <f>ROUND(ROUND(H230,2)*ROUND(G230,3),2)</f>
      </c>
      <c r="O230">
        <f>(I230*21)/100</f>
      </c>
      <c r="P230" t="s">
        <v>23</v>
      </c>
    </row>
    <row r="231" spans="1:5" ht="12.75">
      <c r="A231" s="34" t="s">
        <v>50</v>
      </c>
      <c r="E231" s="35" t="s">
        <v>744</v>
      </c>
    </row>
    <row r="232" spans="1:5" ht="12.75">
      <c r="A232" s="36" t="s">
        <v>52</v>
      </c>
      <c r="E232" s="37" t="s">
        <v>741</v>
      </c>
    </row>
    <row r="233" spans="1:5" ht="140.25">
      <c r="A233" t="s">
        <v>53</v>
      </c>
      <c r="E233" s="35" t="s">
        <v>312</v>
      </c>
    </row>
    <row r="234" spans="1:16" ht="12.75">
      <c r="A234" s="25" t="s">
        <v>45</v>
      </c>
      <c r="B234" s="29" t="s">
        <v>388</v>
      </c>
      <c r="C234" s="29" t="s">
        <v>745</v>
      </c>
      <c r="D234" s="25" t="s">
        <v>47</v>
      </c>
      <c r="E234" s="30" t="s">
        <v>746</v>
      </c>
      <c r="F234" s="31" t="s">
        <v>205</v>
      </c>
      <c r="G234" s="32">
        <v>127.05</v>
      </c>
      <c r="H234" s="33">
        <v>0</v>
      </c>
      <c r="I234" s="33">
        <f>ROUND(ROUND(H234,2)*ROUND(G234,3),2)</f>
      </c>
      <c r="O234">
        <f>(I234*21)/100</f>
      </c>
      <c r="P234" t="s">
        <v>23</v>
      </c>
    </row>
    <row r="235" spans="1:5" ht="12.75">
      <c r="A235" s="34" t="s">
        <v>50</v>
      </c>
      <c r="E235" s="35" t="s">
        <v>747</v>
      </c>
    </row>
    <row r="236" spans="1:5" ht="12.75">
      <c r="A236" s="36" t="s">
        <v>52</v>
      </c>
      <c r="E236" s="37" t="s">
        <v>737</v>
      </c>
    </row>
    <row r="237" spans="1:5" ht="25.5">
      <c r="A237" t="s">
        <v>53</v>
      </c>
      <c r="E237" s="35" t="s">
        <v>748</v>
      </c>
    </row>
    <row r="238" spans="1:18" ht="12.75" customHeight="1">
      <c r="A238" s="6" t="s">
        <v>43</v>
      </c>
      <c r="B238" s="6"/>
      <c r="C238" s="40" t="s">
        <v>37</v>
      </c>
      <c r="D238" s="6"/>
      <c r="E238" s="27" t="s">
        <v>342</v>
      </c>
      <c r="F238" s="6"/>
      <c r="G238" s="6"/>
      <c r="H238" s="6"/>
      <c r="I238" s="41">
        <f>0+Q238</f>
      </c>
      <c r="O238">
        <f>0+R238</f>
      </c>
      <c r="Q238">
        <f>0+I239+I243</f>
      </c>
      <c r="R238">
        <f>0+O239+O243</f>
      </c>
    </row>
    <row r="239" spans="1:16" ht="12.75">
      <c r="A239" s="25" t="s">
        <v>45</v>
      </c>
      <c r="B239" s="29" t="s">
        <v>393</v>
      </c>
      <c r="C239" s="29" t="s">
        <v>749</v>
      </c>
      <c r="D239" s="25" t="s">
        <v>47</v>
      </c>
      <c r="E239" s="30" t="s">
        <v>750</v>
      </c>
      <c r="F239" s="31" t="s">
        <v>205</v>
      </c>
      <c r="G239" s="32">
        <v>262.672</v>
      </c>
      <c r="H239" s="33">
        <v>0</v>
      </c>
      <c r="I239" s="33">
        <f>ROUND(ROUND(H239,2)*ROUND(G239,3),2)</f>
      </c>
      <c r="O239">
        <f>(I239*21)/100</f>
      </c>
      <c r="P239" t="s">
        <v>23</v>
      </c>
    </row>
    <row r="240" spans="1:5" ht="12.75">
      <c r="A240" s="34" t="s">
        <v>50</v>
      </c>
      <c r="E240" s="35" t="s">
        <v>751</v>
      </c>
    </row>
    <row r="241" spans="1:5" ht="12.75">
      <c r="A241" s="36" t="s">
        <v>52</v>
      </c>
      <c r="E241" s="37" t="s">
        <v>752</v>
      </c>
    </row>
    <row r="242" spans="1:5" ht="89.25">
      <c r="A242" t="s">
        <v>53</v>
      </c>
      <c r="E242" s="35" t="s">
        <v>348</v>
      </c>
    </row>
    <row r="243" spans="1:16" ht="12.75">
      <c r="A243" s="25" t="s">
        <v>45</v>
      </c>
      <c r="B243" s="29" t="s">
        <v>398</v>
      </c>
      <c r="C243" s="29" t="s">
        <v>753</v>
      </c>
      <c r="D243" s="25" t="s">
        <v>47</v>
      </c>
      <c r="E243" s="30" t="s">
        <v>754</v>
      </c>
      <c r="F243" s="31" t="s">
        <v>205</v>
      </c>
      <c r="G243" s="32">
        <v>166.39</v>
      </c>
      <c r="H243" s="33">
        <v>0</v>
      </c>
      <c r="I243" s="33">
        <f>ROUND(ROUND(H243,2)*ROUND(G243,3),2)</f>
      </c>
      <c r="O243">
        <f>(I243*21)/100</f>
      </c>
      <c r="P243" t="s">
        <v>23</v>
      </c>
    </row>
    <row r="244" spans="1:5" ht="25.5">
      <c r="A244" s="34" t="s">
        <v>50</v>
      </c>
      <c r="E244" s="35" t="s">
        <v>755</v>
      </c>
    </row>
    <row r="245" spans="1:5" ht="63.75">
      <c r="A245" s="36" t="s">
        <v>52</v>
      </c>
      <c r="E245" s="37" t="s">
        <v>756</v>
      </c>
    </row>
    <row r="246" spans="1:5" ht="76.5">
      <c r="A246" t="s">
        <v>53</v>
      </c>
      <c r="E246" s="35" t="s">
        <v>757</v>
      </c>
    </row>
    <row r="247" spans="1:18" ht="12.75" customHeight="1">
      <c r="A247" s="6" t="s">
        <v>43</v>
      </c>
      <c r="B247" s="6"/>
      <c r="C247" s="40" t="s">
        <v>71</v>
      </c>
      <c r="D247" s="6"/>
      <c r="E247" s="27" t="s">
        <v>758</v>
      </c>
      <c r="F247" s="6"/>
      <c r="G247" s="6"/>
      <c r="H247" s="6"/>
      <c r="I247" s="41">
        <f>0+Q247</f>
      </c>
      <c r="O247">
        <f>0+R247</f>
      </c>
      <c r="Q247">
        <f>0+I248+I252+I256+I260+I264</f>
      </c>
      <c r="R247">
        <f>0+O248+O252+O256+O260+O264</f>
      </c>
    </row>
    <row r="248" spans="1:16" ht="12.75">
      <c r="A248" s="25" t="s">
        <v>45</v>
      </c>
      <c r="B248" s="29" t="s">
        <v>404</v>
      </c>
      <c r="C248" s="29" t="s">
        <v>759</v>
      </c>
      <c r="D248" s="25" t="s">
        <v>47</v>
      </c>
      <c r="E248" s="30" t="s">
        <v>760</v>
      </c>
      <c r="F248" s="31" t="s">
        <v>205</v>
      </c>
      <c r="G248" s="32">
        <v>252.25</v>
      </c>
      <c r="H248" s="33">
        <v>0</v>
      </c>
      <c r="I248" s="33">
        <f>ROUND(ROUND(H248,2)*ROUND(G248,3),2)</f>
      </c>
      <c r="O248">
        <f>(I248*21)/100</f>
      </c>
      <c r="P248" t="s">
        <v>23</v>
      </c>
    </row>
    <row r="249" spans="1:5" ht="38.25">
      <c r="A249" s="34" t="s">
        <v>50</v>
      </c>
      <c r="E249" s="35" t="s">
        <v>761</v>
      </c>
    </row>
    <row r="250" spans="1:5" ht="178.5">
      <c r="A250" s="36" t="s">
        <v>52</v>
      </c>
      <c r="E250" s="37" t="s">
        <v>762</v>
      </c>
    </row>
    <row r="251" spans="1:5" ht="204">
      <c r="A251" t="s">
        <v>53</v>
      </c>
      <c r="E251" s="35" t="s">
        <v>763</v>
      </c>
    </row>
    <row r="252" spans="1:16" ht="12.75">
      <c r="A252" s="25" t="s">
        <v>45</v>
      </c>
      <c r="B252" s="29" t="s">
        <v>410</v>
      </c>
      <c r="C252" s="29" t="s">
        <v>764</v>
      </c>
      <c r="D252" s="25" t="s">
        <v>47</v>
      </c>
      <c r="E252" s="30" t="s">
        <v>765</v>
      </c>
      <c r="F252" s="31" t="s">
        <v>205</v>
      </c>
      <c r="G252" s="32">
        <v>36.96</v>
      </c>
      <c r="H252" s="33">
        <v>0</v>
      </c>
      <c r="I252" s="33">
        <f>ROUND(ROUND(H252,2)*ROUND(G252,3),2)</f>
      </c>
      <c r="O252">
        <f>(I252*21)/100</f>
      </c>
      <c r="P252" t="s">
        <v>23</v>
      </c>
    </row>
    <row r="253" spans="1:5" ht="12.75">
      <c r="A253" s="34" t="s">
        <v>50</v>
      </c>
      <c r="E253" s="35" t="s">
        <v>766</v>
      </c>
    </row>
    <row r="254" spans="1:5" ht="12.75">
      <c r="A254" s="36" t="s">
        <v>52</v>
      </c>
      <c r="E254" s="37" t="s">
        <v>767</v>
      </c>
    </row>
    <row r="255" spans="1:5" ht="216.75">
      <c r="A255" t="s">
        <v>53</v>
      </c>
      <c r="E255" s="35" t="s">
        <v>768</v>
      </c>
    </row>
    <row r="256" spans="1:16" ht="25.5">
      <c r="A256" s="25" t="s">
        <v>45</v>
      </c>
      <c r="B256" s="29" t="s">
        <v>416</v>
      </c>
      <c r="C256" s="29" t="s">
        <v>769</v>
      </c>
      <c r="D256" s="25" t="s">
        <v>47</v>
      </c>
      <c r="E256" s="30" t="s">
        <v>770</v>
      </c>
      <c r="F256" s="31" t="s">
        <v>205</v>
      </c>
      <c r="G256" s="32">
        <v>159.06</v>
      </c>
      <c r="H256" s="33">
        <v>0</v>
      </c>
      <c r="I256" s="33">
        <f>ROUND(ROUND(H256,2)*ROUND(G256,3),2)</f>
      </c>
      <c r="O256">
        <f>(I256*21)/100</f>
      </c>
      <c r="P256" t="s">
        <v>23</v>
      </c>
    </row>
    <row r="257" spans="1:5" ht="12.75">
      <c r="A257" s="34" t="s">
        <v>50</v>
      </c>
      <c r="E257" s="35" t="s">
        <v>771</v>
      </c>
    </row>
    <row r="258" spans="1:5" ht="12.75">
      <c r="A258" s="36" t="s">
        <v>52</v>
      </c>
      <c r="E258" s="37" t="s">
        <v>772</v>
      </c>
    </row>
    <row r="259" spans="1:5" ht="216.75">
      <c r="A259" t="s">
        <v>53</v>
      </c>
      <c r="E259" s="35" t="s">
        <v>773</v>
      </c>
    </row>
    <row r="260" spans="1:16" ht="12.75">
      <c r="A260" s="25" t="s">
        <v>45</v>
      </c>
      <c r="B260" s="29" t="s">
        <v>422</v>
      </c>
      <c r="C260" s="29" t="s">
        <v>774</v>
      </c>
      <c r="D260" s="25" t="s">
        <v>47</v>
      </c>
      <c r="E260" s="30" t="s">
        <v>775</v>
      </c>
      <c r="F260" s="31" t="s">
        <v>205</v>
      </c>
      <c r="G260" s="32">
        <v>25.41</v>
      </c>
      <c r="H260" s="33">
        <v>0</v>
      </c>
      <c r="I260" s="33">
        <f>ROUND(ROUND(H260,2)*ROUND(G260,3),2)</f>
      </c>
      <c r="O260">
        <f>(I260*21)/100</f>
      </c>
      <c r="P260" t="s">
        <v>23</v>
      </c>
    </row>
    <row r="261" spans="1:5" ht="25.5">
      <c r="A261" s="34" t="s">
        <v>50</v>
      </c>
      <c r="E261" s="35" t="s">
        <v>776</v>
      </c>
    </row>
    <row r="262" spans="1:5" ht="12.75">
      <c r="A262" s="36" t="s">
        <v>52</v>
      </c>
      <c r="E262" s="37" t="s">
        <v>777</v>
      </c>
    </row>
    <row r="263" spans="1:5" ht="51">
      <c r="A263" t="s">
        <v>53</v>
      </c>
      <c r="E263" s="35" t="s">
        <v>778</v>
      </c>
    </row>
    <row r="264" spans="1:16" ht="12.75">
      <c r="A264" s="25" t="s">
        <v>45</v>
      </c>
      <c r="B264" s="29" t="s">
        <v>426</v>
      </c>
      <c r="C264" s="29" t="s">
        <v>779</v>
      </c>
      <c r="D264" s="25" t="s">
        <v>47</v>
      </c>
      <c r="E264" s="30" t="s">
        <v>780</v>
      </c>
      <c r="F264" s="31" t="s">
        <v>205</v>
      </c>
      <c r="G264" s="32">
        <v>27.968</v>
      </c>
      <c r="H264" s="33">
        <v>0</v>
      </c>
      <c r="I264" s="33">
        <f>ROUND(ROUND(H264,2)*ROUND(G264,3),2)</f>
      </c>
      <c r="O264">
        <f>(I264*21)/100</f>
      </c>
      <c r="P264" t="s">
        <v>23</v>
      </c>
    </row>
    <row r="265" spans="1:5" ht="25.5">
      <c r="A265" s="34" t="s">
        <v>50</v>
      </c>
      <c r="E265" s="35" t="s">
        <v>781</v>
      </c>
    </row>
    <row r="266" spans="1:5" ht="51">
      <c r="A266" s="36" t="s">
        <v>52</v>
      </c>
      <c r="E266" s="37" t="s">
        <v>782</v>
      </c>
    </row>
    <row r="267" spans="1:5" ht="51">
      <c r="A267" t="s">
        <v>53</v>
      </c>
      <c r="E267" s="35" t="s">
        <v>778</v>
      </c>
    </row>
    <row r="268" spans="1:18" ht="12.75" customHeight="1">
      <c r="A268" s="6" t="s">
        <v>43</v>
      </c>
      <c r="B268" s="6"/>
      <c r="C268" s="40" t="s">
        <v>76</v>
      </c>
      <c r="D268" s="6"/>
      <c r="E268" s="27" t="s">
        <v>349</v>
      </c>
      <c r="F268" s="6"/>
      <c r="G268" s="6"/>
      <c r="H268" s="6"/>
      <c r="I268" s="41">
        <f>0+Q268</f>
      </c>
      <c r="O268">
        <f>0+R268</f>
      </c>
      <c r="Q268">
        <f>0+I269+I273+I277+I281</f>
      </c>
      <c r="R268">
        <f>0+O269+O273+O277+O281</f>
      </c>
    </row>
    <row r="269" spans="1:16" ht="12.75">
      <c r="A269" s="25" t="s">
        <v>45</v>
      </c>
      <c r="B269" s="29" t="s">
        <v>432</v>
      </c>
      <c r="C269" s="29" t="s">
        <v>783</v>
      </c>
      <c r="D269" s="25" t="s">
        <v>47</v>
      </c>
      <c r="E269" s="30" t="s">
        <v>784</v>
      </c>
      <c r="F269" s="31" t="s">
        <v>160</v>
      </c>
      <c r="G269" s="32">
        <v>25</v>
      </c>
      <c r="H269" s="33">
        <v>0</v>
      </c>
      <c r="I269" s="33">
        <f>ROUND(ROUND(H269,2)*ROUND(G269,3),2)</f>
      </c>
      <c r="O269">
        <f>(I269*21)/100</f>
      </c>
      <c r="P269" t="s">
        <v>23</v>
      </c>
    </row>
    <row r="270" spans="1:5" ht="25.5">
      <c r="A270" s="34" t="s">
        <v>50</v>
      </c>
      <c r="E270" s="35" t="s">
        <v>785</v>
      </c>
    </row>
    <row r="271" spans="1:5" ht="38.25">
      <c r="A271" s="36" t="s">
        <v>52</v>
      </c>
      <c r="E271" s="37" t="s">
        <v>786</v>
      </c>
    </row>
    <row r="272" spans="1:5" ht="242.25">
      <c r="A272" t="s">
        <v>53</v>
      </c>
      <c r="E272" s="35" t="s">
        <v>787</v>
      </c>
    </row>
    <row r="273" spans="1:16" ht="12.75">
      <c r="A273" s="25" t="s">
        <v>45</v>
      </c>
      <c r="B273" s="29" t="s">
        <v>437</v>
      </c>
      <c r="C273" s="29" t="s">
        <v>788</v>
      </c>
      <c r="D273" s="25" t="s">
        <v>47</v>
      </c>
      <c r="E273" s="30" t="s">
        <v>789</v>
      </c>
      <c r="F273" s="31" t="s">
        <v>160</v>
      </c>
      <c r="G273" s="32">
        <v>46.4</v>
      </c>
      <c r="H273" s="33">
        <v>0</v>
      </c>
      <c r="I273" s="33">
        <f>ROUND(ROUND(H273,2)*ROUND(G273,3),2)</f>
      </c>
      <c r="O273">
        <f>(I273*21)/100</f>
      </c>
      <c r="P273" t="s">
        <v>23</v>
      </c>
    </row>
    <row r="274" spans="1:5" ht="12.75">
      <c r="A274" s="34" t="s">
        <v>50</v>
      </c>
      <c r="E274" s="35" t="s">
        <v>790</v>
      </c>
    </row>
    <row r="275" spans="1:5" ht="38.25">
      <c r="A275" s="36" t="s">
        <v>52</v>
      </c>
      <c r="E275" s="37" t="s">
        <v>791</v>
      </c>
    </row>
    <row r="276" spans="1:5" ht="242.25">
      <c r="A276" t="s">
        <v>53</v>
      </c>
      <c r="E276" s="35" t="s">
        <v>787</v>
      </c>
    </row>
    <row r="277" spans="1:16" ht="12.75">
      <c r="A277" s="25" t="s">
        <v>45</v>
      </c>
      <c r="B277" s="29" t="s">
        <v>443</v>
      </c>
      <c r="C277" s="29" t="s">
        <v>792</v>
      </c>
      <c r="D277" s="25" t="s">
        <v>47</v>
      </c>
      <c r="E277" s="30" t="s">
        <v>793</v>
      </c>
      <c r="F277" s="31" t="s">
        <v>160</v>
      </c>
      <c r="G277" s="32">
        <v>80.2</v>
      </c>
      <c r="H277" s="33">
        <v>0</v>
      </c>
      <c r="I277" s="33">
        <f>ROUND(ROUND(H277,2)*ROUND(G277,3),2)</f>
      </c>
      <c r="O277">
        <f>(I277*21)/100</f>
      </c>
      <c r="P277" t="s">
        <v>23</v>
      </c>
    </row>
    <row r="278" spans="1:5" ht="12.75">
      <c r="A278" s="34" t="s">
        <v>50</v>
      </c>
      <c r="E278" s="35" t="s">
        <v>794</v>
      </c>
    </row>
    <row r="279" spans="1:5" ht="38.25">
      <c r="A279" s="36" t="s">
        <v>52</v>
      </c>
      <c r="E279" s="37" t="s">
        <v>795</v>
      </c>
    </row>
    <row r="280" spans="1:5" ht="242.25">
      <c r="A280" t="s">
        <v>53</v>
      </c>
      <c r="E280" s="35" t="s">
        <v>796</v>
      </c>
    </row>
    <row r="281" spans="1:16" ht="12.75">
      <c r="A281" s="25" t="s">
        <v>45</v>
      </c>
      <c r="B281" s="29" t="s">
        <v>448</v>
      </c>
      <c r="C281" s="29" t="s">
        <v>797</v>
      </c>
      <c r="D281" s="25" t="s">
        <v>47</v>
      </c>
      <c r="E281" s="30" t="s">
        <v>798</v>
      </c>
      <c r="F281" s="31" t="s">
        <v>160</v>
      </c>
      <c r="G281" s="32">
        <v>8</v>
      </c>
      <c r="H281" s="33">
        <v>0</v>
      </c>
      <c r="I281" s="33">
        <f>ROUND(ROUND(H281,2)*ROUND(G281,3),2)</f>
      </c>
      <c r="O281">
        <f>(I281*21)/100</f>
      </c>
      <c r="P281" t="s">
        <v>23</v>
      </c>
    </row>
    <row r="282" spans="1:5" ht="12.75">
      <c r="A282" s="34" t="s">
        <v>50</v>
      </c>
      <c r="E282" s="35" t="s">
        <v>799</v>
      </c>
    </row>
    <row r="283" spans="1:5" ht="12.75">
      <c r="A283" s="36" t="s">
        <v>52</v>
      </c>
      <c r="E283" s="37" t="s">
        <v>800</v>
      </c>
    </row>
    <row r="284" spans="1:5" ht="242.25">
      <c r="A284" t="s">
        <v>53</v>
      </c>
      <c r="E284" s="35" t="s">
        <v>796</v>
      </c>
    </row>
    <row r="285" spans="1:18" ht="12.75" customHeight="1">
      <c r="A285" s="6" t="s">
        <v>43</v>
      </c>
      <c r="B285" s="6"/>
      <c r="C285" s="40" t="s">
        <v>40</v>
      </c>
      <c r="D285" s="6"/>
      <c r="E285" s="27" t="s">
        <v>376</v>
      </c>
      <c r="F285" s="6"/>
      <c r="G285" s="6"/>
      <c r="H285" s="6"/>
      <c r="I285" s="41">
        <f>0+Q285</f>
      </c>
      <c r="O285">
        <f>0+R285</f>
      </c>
      <c r="Q285">
        <f>0+I286+I290+I294+I298+I302+I306+I310+I314+I318+I322+I326+I330+I334+I338+I342+I346+I350+I354+I358+I362+I366+I370+I374</f>
      </c>
      <c r="R285">
        <f>0+O286+O290+O294+O298+O302+O306+O310+O314+O318+O322+O326+O330+O334+O338+O342+O346+O350+O354+O358+O362+O366+O370+O374</f>
      </c>
    </row>
    <row r="286" spans="1:16" ht="12.75">
      <c r="A286" s="25" t="s">
        <v>45</v>
      </c>
      <c r="B286" s="29" t="s">
        <v>454</v>
      </c>
      <c r="C286" s="29" t="s">
        <v>801</v>
      </c>
      <c r="D286" s="25" t="s">
        <v>47</v>
      </c>
      <c r="E286" s="30" t="s">
        <v>802</v>
      </c>
      <c r="F286" s="31" t="s">
        <v>160</v>
      </c>
      <c r="G286" s="32">
        <v>80.72</v>
      </c>
      <c r="H286" s="33">
        <v>0</v>
      </c>
      <c r="I286" s="33">
        <f>ROUND(ROUND(H286,2)*ROUND(G286,3),2)</f>
      </c>
      <c r="O286">
        <f>(I286*21)/100</f>
      </c>
      <c r="P286" t="s">
        <v>23</v>
      </c>
    </row>
    <row r="287" spans="1:5" ht="38.25">
      <c r="A287" s="34" t="s">
        <v>50</v>
      </c>
      <c r="E287" s="35" t="s">
        <v>803</v>
      </c>
    </row>
    <row r="288" spans="1:5" ht="12.75">
      <c r="A288" s="36" t="s">
        <v>52</v>
      </c>
      <c r="E288" s="37" t="s">
        <v>804</v>
      </c>
    </row>
    <row r="289" spans="1:5" ht="63.75">
      <c r="A289" t="s">
        <v>53</v>
      </c>
      <c r="E289" s="35" t="s">
        <v>805</v>
      </c>
    </row>
    <row r="290" spans="1:16" ht="12.75">
      <c r="A290" s="25" t="s">
        <v>45</v>
      </c>
      <c r="B290" s="29" t="s">
        <v>460</v>
      </c>
      <c r="C290" s="29" t="s">
        <v>806</v>
      </c>
      <c r="D290" s="25" t="s">
        <v>47</v>
      </c>
      <c r="E290" s="30" t="s">
        <v>807</v>
      </c>
      <c r="F290" s="31" t="s">
        <v>160</v>
      </c>
      <c r="G290" s="32">
        <v>51.5</v>
      </c>
      <c r="H290" s="33">
        <v>0</v>
      </c>
      <c r="I290" s="33">
        <f>ROUND(ROUND(H290,2)*ROUND(G290,3),2)</f>
      </c>
      <c r="O290">
        <f>(I290*21)/100</f>
      </c>
      <c r="P290" t="s">
        <v>23</v>
      </c>
    </row>
    <row r="291" spans="1:5" ht="12.75">
      <c r="A291" s="34" t="s">
        <v>50</v>
      </c>
      <c r="E291" s="35" t="s">
        <v>808</v>
      </c>
    </row>
    <row r="292" spans="1:5" ht="51">
      <c r="A292" s="36" t="s">
        <v>52</v>
      </c>
      <c r="E292" s="37" t="s">
        <v>809</v>
      </c>
    </row>
    <row r="293" spans="1:5" ht="38.25">
      <c r="A293" t="s">
        <v>53</v>
      </c>
      <c r="E293" s="35" t="s">
        <v>387</v>
      </c>
    </row>
    <row r="294" spans="1:16" ht="25.5">
      <c r="A294" s="25" t="s">
        <v>45</v>
      </c>
      <c r="B294" s="29" t="s">
        <v>465</v>
      </c>
      <c r="C294" s="29" t="s">
        <v>810</v>
      </c>
      <c r="D294" s="25" t="s">
        <v>47</v>
      </c>
      <c r="E294" s="30" t="s">
        <v>811</v>
      </c>
      <c r="F294" s="31" t="s">
        <v>160</v>
      </c>
      <c r="G294" s="32">
        <v>34.3</v>
      </c>
      <c r="H294" s="33">
        <v>0</v>
      </c>
      <c r="I294" s="33">
        <f>ROUND(ROUND(H294,2)*ROUND(G294,3),2)</f>
      </c>
      <c r="O294">
        <f>(I294*21)/100</f>
      </c>
      <c r="P294" t="s">
        <v>23</v>
      </c>
    </row>
    <row r="295" spans="1:5" ht="12.75">
      <c r="A295" s="34" t="s">
        <v>50</v>
      </c>
      <c r="E295" s="35" t="s">
        <v>812</v>
      </c>
    </row>
    <row r="296" spans="1:5" ht="51">
      <c r="A296" s="36" t="s">
        <v>52</v>
      </c>
      <c r="E296" s="37" t="s">
        <v>813</v>
      </c>
    </row>
    <row r="297" spans="1:5" ht="38.25">
      <c r="A297" t="s">
        <v>53</v>
      </c>
      <c r="E297" s="35" t="s">
        <v>387</v>
      </c>
    </row>
    <row r="298" spans="1:16" ht="12.75">
      <c r="A298" s="25" t="s">
        <v>45</v>
      </c>
      <c r="B298" s="29" t="s">
        <v>471</v>
      </c>
      <c r="C298" s="29" t="s">
        <v>814</v>
      </c>
      <c r="D298" s="25" t="s">
        <v>47</v>
      </c>
      <c r="E298" s="30" t="s">
        <v>815</v>
      </c>
      <c r="F298" s="31" t="s">
        <v>80</v>
      </c>
      <c r="G298" s="32">
        <v>2</v>
      </c>
      <c r="H298" s="33">
        <v>0</v>
      </c>
      <c r="I298" s="33">
        <f>ROUND(ROUND(H298,2)*ROUND(G298,3),2)</f>
      </c>
      <c r="O298">
        <f>(I298*21)/100</f>
      </c>
      <c r="P298" t="s">
        <v>23</v>
      </c>
    </row>
    <row r="299" spans="1:5" ht="12.75">
      <c r="A299" s="34" t="s">
        <v>50</v>
      </c>
      <c r="E299" s="35" t="s">
        <v>816</v>
      </c>
    </row>
    <row r="300" spans="1:5" ht="12.75">
      <c r="A300" s="36" t="s">
        <v>52</v>
      </c>
      <c r="E300" s="37" t="s">
        <v>47</v>
      </c>
    </row>
    <row r="301" spans="1:5" ht="25.5">
      <c r="A301" t="s">
        <v>53</v>
      </c>
      <c r="E301" s="35" t="s">
        <v>403</v>
      </c>
    </row>
    <row r="302" spans="1:16" ht="12.75">
      <c r="A302" s="25" t="s">
        <v>45</v>
      </c>
      <c r="B302" s="29" t="s">
        <v>817</v>
      </c>
      <c r="C302" s="29" t="s">
        <v>818</v>
      </c>
      <c r="D302" s="25" t="s">
        <v>47</v>
      </c>
      <c r="E302" s="30" t="s">
        <v>819</v>
      </c>
      <c r="F302" s="31" t="s">
        <v>160</v>
      </c>
      <c r="G302" s="32">
        <v>60.724</v>
      </c>
      <c r="H302" s="33">
        <v>0</v>
      </c>
      <c r="I302" s="33">
        <f>ROUND(ROUND(H302,2)*ROUND(G302,3),2)</f>
      </c>
      <c r="O302">
        <f>(I302*21)/100</f>
      </c>
      <c r="P302" t="s">
        <v>23</v>
      </c>
    </row>
    <row r="303" spans="1:5" ht="12.75">
      <c r="A303" s="34" t="s">
        <v>50</v>
      </c>
      <c r="E303" s="35" t="s">
        <v>820</v>
      </c>
    </row>
    <row r="304" spans="1:5" ht="63.75">
      <c r="A304" s="36" t="s">
        <v>52</v>
      </c>
      <c r="E304" s="37" t="s">
        <v>821</v>
      </c>
    </row>
    <row r="305" spans="1:5" ht="51">
      <c r="A305" t="s">
        <v>53</v>
      </c>
      <c r="E305" s="35" t="s">
        <v>431</v>
      </c>
    </row>
    <row r="306" spans="1:16" ht="12.75">
      <c r="A306" s="25" t="s">
        <v>45</v>
      </c>
      <c r="B306" s="29" t="s">
        <v>822</v>
      </c>
      <c r="C306" s="29" t="s">
        <v>433</v>
      </c>
      <c r="D306" s="25" t="s">
        <v>47</v>
      </c>
      <c r="E306" s="30" t="s">
        <v>434</v>
      </c>
      <c r="F306" s="31" t="s">
        <v>160</v>
      </c>
      <c r="G306" s="32">
        <v>9.5</v>
      </c>
      <c r="H306" s="33">
        <v>0</v>
      </c>
      <c r="I306" s="33">
        <f>ROUND(ROUND(H306,2)*ROUND(G306,3),2)</f>
      </c>
      <c r="O306">
        <f>(I306*21)/100</f>
      </c>
      <c r="P306" t="s">
        <v>23</v>
      </c>
    </row>
    <row r="307" spans="1:5" ht="12.75">
      <c r="A307" s="34" t="s">
        <v>50</v>
      </c>
      <c r="E307" s="35" t="s">
        <v>823</v>
      </c>
    </row>
    <row r="308" spans="1:5" ht="12.75">
      <c r="A308" s="36" t="s">
        <v>52</v>
      </c>
      <c r="E308" s="37" t="s">
        <v>824</v>
      </c>
    </row>
    <row r="309" spans="1:5" ht="51">
      <c r="A309" t="s">
        <v>53</v>
      </c>
      <c r="E309" s="35" t="s">
        <v>431</v>
      </c>
    </row>
    <row r="310" spans="1:16" ht="12.75">
      <c r="A310" s="25" t="s">
        <v>45</v>
      </c>
      <c r="B310" s="29" t="s">
        <v>825</v>
      </c>
      <c r="C310" s="29" t="s">
        <v>826</v>
      </c>
      <c r="D310" s="25" t="s">
        <v>47</v>
      </c>
      <c r="E310" s="30" t="s">
        <v>827</v>
      </c>
      <c r="F310" s="31" t="s">
        <v>160</v>
      </c>
      <c r="G310" s="32">
        <v>11</v>
      </c>
      <c r="H310" s="33">
        <v>0</v>
      </c>
      <c r="I310" s="33">
        <f>ROUND(ROUND(H310,2)*ROUND(G310,3),2)</f>
      </c>
      <c r="O310">
        <f>(I310*21)/100</f>
      </c>
      <c r="P310" t="s">
        <v>23</v>
      </c>
    </row>
    <row r="311" spans="1:5" ht="12.75">
      <c r="A311" s="34" t="s">
        <v>50</v>
      </c>
      <c r="E311" s="35" t="s">
        <v>828</v>
      </c>
    </row>
    <row r="312" spans="1:5" ht="12.75">
      <c r="A312" s="36" t="s">
        <v>52</v>
      </c>
      <c r="E312" s="37" t="s">
        <v>829</v>
      </c>
    </row>
    <row r="313" spans="1:5" ht="25.5">
      <c r="A313" t="s">
        <v>53</v>
      </c>
      <c r="E313" s="35" t="s">
        <v>442</v>
      </c>
    </row>
    <row r="314" spans="1:16" ht="12.75">
      <c r="A314" s="25" t="s">
        <v>45</v>
      </c>
      <c r="B314" s="29" t="s">
        <v>830</v>
      </c>
      <c r="C314" s="29" t="s">
        <v>831</v>
      </c>
      <c r="D314" s="25" t="s">
        <v>47</v>
      </c>
      <c r="E314" s="30" t="s">
        <v>832</v>
      </c>
      <c r="F314" s="31" t="s">
        <v>205</v>
      </c>
      <c r="G314" s="32">
        <v>19.28</v>
      </c>
      <c r="H314" s="33">
        <v>0</v>
      </c>
      <c r="I314" s="33">
        <f>ROUND(ROUND(H314,2)*ROUND(G314,3),2)</f>
      </c>
      <c r="O314">
        <f>(I314*21)/100</f>
      </c>
      <c r="P314" t="s">
        <v>23</v>
      </c>
    </row>
    <row r="315" spans="1:5" ht="38.25">
      <c r="A315" s="34" t="s">
        <v>50</v>
      </c>
      <c r="E315" s="35" t="s">
        <v>833</v>
      </c>
    </row>
    <row r="316" spans="1:5" ht="12.75">
      <c r="A316" s="36" t="s">
        <v>52</v>
      </c>
      <c r="E316" s="37" t="s">
        <v>834</v>
      </c>
    </row>
    <row r="317" spans="1:5" ht="25.5">
      <c r="A317" t="s">
        <v>53</v>
      </c>
      <c r="E317" s="35" t="s">
        <v>835</v>
      </c>
    </row>
    <row r="318" spans="1:16" ht="12.75">
      <c r="A318" s="25" t="s">
        <v>45</v>
      </c>
      <c r="B318" s="29" t="s">
        <v>836</v>
      </c>
      <c r="C318" s="29" t="s">
        <v>837</v>
      </c>
      <c r="D318" s="25" t="s">
        <v>91</v>
      </c>
      <c r="E318" s="30" t="s">
        <v>838</v>
      </c>
      <c r="F318" s="31" t="s">
        <v>205</v>
      </c>
      <c r="G318" s="32">
        <v>19.28</v>
      </c>
      <c r="H318" s="33">
        <v>0</v>
      </c>
      <c r="I318" s="33">
        <f>ROUND(ROUND(H318,2)*ROUND(G318,3),2)</f>
      </c>
      <c r="O318">
        <f>(I318*21)/100</f>
      </c>
      <c r="P318" t="s">
        <v>23</v>
      </c>
    </row>
    <row r="319" spans="1:5" ht="25.5">
      <c r="A319" s="34" t="s">
        <v>50</v>
      </c>
      <c r="E319" s="35" t="s">
        <v>839</v>
      </c>
    </row>
    <row r="320" spans="1:5" ht="12.75">
      <c r="A320" s="36" t="s">
        <v>52</v>
      </c>
      <c r="E320" s="37" t="s">
        <v>47</v>
      </c>
    </row>
    <row r="321" spans="1:5" ht="25.5">
      <c r="A321" t="s">
        <v>53</v>
      </c>
      <c r="E321" s="35" t="s">
        <v>840</v>
      </c>
    </row>
    <row r="322" spans="1:16" ht="12.75">
      <c r="A322" s="25" t="s">
        <v>45</v>
      </c>
      <c r="B322" s="29" t="s">
        <v>841</v>
      </c>
      <c r="C322" s="29" t="s">
        <v>842</v>
      </c>
      <c r="D322" s="25" t="s">
        <v>47</v>
      </c>
      <c r="E322" s="30" t="s">
        <v>843</v>
      </c>
      <c r="F322" s="31" t="s">
        <v>160</v>
      </c>
      <c r="G322" s="32">
        <v>11</v>
      </c>
      <c r="H322" s="33">
        <v>0</v>
      </c>
      <c r="I322" s="33">
        <f>ROUND(ROUND(H322,2)*ROUND(G322,3),2)</f>
      </c>
      <c r="O322">
        <f>(I322*21)/100</f>
      </c>
      <c r="P322" t="s">
        <v>23</v>
      </c>
    </row>
    <row r="323" spans="1:5" ht="12.75">
      <c r="A323" s="34" t="s">
        <v>50</v>
      </c>
      <c r="E323" s="35" t="s">
        <v>844</v>
      </c>
    </row>
    <row r="324" spans="1:5" ht="12.75">
      <c r="A324" s="36" t="s">
        <v>52</v>
      </c>
      <c r="E324" s="37" t="s">
        <v>845</v>
      </c>
    </row>
    <row r="325" spans="1:5" ht="38.25">
      <c r="A325" t="s">
        <v>53</v>
      </c>
      <c r="E325" s="35" t="s">
        <v>846</v>
      </c>
    </row>
    <row r="326" spans="1:16" ht="12.75">
      <c r="A326" s="25" t="s">
        <v>45</v>
      </c>
      <c r="B326" s="29" t="s">
        <v>847</v>
      </c>
      <c r="C326" s="29" t="s">
        <v>848</v>
      </c>
      <c r="D326" s="25" t="s">
        <v>47</v>
      </c>
      <c r="E326" s="30" t="s">
        <v>849</v>
      </c>
      <c r="F326" s="31" t="s">
        <v>160</v>
      </c>
      <c r="G326" s="32">
        <v>90.22</v>
      </c>
      <c r="H326" s="33">
        <v>0</v>
      </c>
      <c r="I326" s="33">
        <f>ROUND(ROUND(H326,2)*ROUND(G326,3),2)</f>
      </c>
      <c r="O326">
        <f>(I326*21)/100</f>
      </c>
      <c r="P326" t="s">
        <v>23</v>
      </c>
    </row>
    <row r="327" spans="1:5" ht="12.75">
      <c r="A327" s="34" t="s">
        <v>50</v>
      </c>
      <c r="E327" s="35" t="s">
        <v>850</v>
      </c>
    </row>
    <row r="328" spans="1:5" ht="38.25">
      <c r="A328" s="36" t="s">
        <v>52</v>
      </c>
      <c r="E328" s="37" t="s">
        <v>851</v>
      </c>
    </row>
    <row r="329" spans="1:5" ht="38.25">
      <c r="A329" t="s">
        <v>53</v>
      </c>
      <c r="E329" s="35" t="s">
        <v>846</v>
      </c>
    </row>
    <row r="330" spans="1:16" ht="12.75">
      <c r="A330" s="25" t="s">
        <v>45</v>
      </c>
      <c r="B330" s="29" t="s">
        <v>852</v>
      </c>
      <c r="C330" s="29" t="s">
        <v>853</v>
      </c>
      <c r="D330" s="25" t="s">
        <v>91</v>
      </c>
      <c r="E330" s="30" t="s">
        <v>854</v>
      </c>
      <c r="F330" s="31" t="s">
        <v>80</v>
      </c>
      <c r="G330" s="32">
        <v>1</v>
      </c>
      <c r="H330" s="33">
        <v>0</v>
      </c>
      <c r="I330" s="33">
        <f>ROUND(ROUND(H330,2)*ROUND(G330,3),2)</f>
      </c>
      <c r="O330">
        <f>(I330*21)/100</f>
      </c>
      <c r="P330" t="s">
        <v>23</v>
      </c>
    </row>
    <row r="331" spans="1:5" ht="25.5">
      <c r="A331" s="34" t="s">
        <v>50</v>
      </c>
      <c r="E331" s="35" t="s">
        <v>855</v>
      </c>
    </row>
    <row r="332" spans="1:5" ht="12.75">
      <c r="A332" s="36" t="s">
        <v>52</v>
      </c>
      <c r="E332" s="37" t="s">
        <v>47</v>
      </c>
    </row>
    <row r="333" spans="1:5" ht="38.25">
      <c r="A333" t="s">
        <v>53</v>
      </c>
      <c r="E333" s="35" t="s">
        <v>856</v>
      </c>
    </row>
    <row r="334" spans="1:16" ht="12.75">
      <c r="A334" s="25" t="s">
        <v>45</v>
      </c>
      <c r="B334" s="29" t="s">
        <v>857</v>
      </c>
      <c r="C334" s="29" t="s">
        <v>858</v>
      </c>
      <c r="D334" s="25" t="s">
        <v>91</v>
      </c>
      <c r="E334" s="30" t="s">
        <v>859</v>
      </c>
      <c r="F334" s="31" t="s">
        <v>80</v>
      </c>
      <c r="G334" s="32">
        <v>1</v>
      </c>
      <c r="H334" s="33">
        <v>0</v>
      </c>
      <c r="I334" s="33">
        <f>ROUND(ROUND(H334,2)*ROUND(G334,3),2)</f>
      </c>
      <c r="O334">
        <f>(I334*21)/100</f>
      </c>
      <c r="P334" t="s">
        <v>23</v>
      </c>
    </row>
    <row r="335" spans="1:5" ht="25.5">
      <c r="A335" s="34" t="s">
        <v>50</v>
      </c>
      <c r="E335" s="35" t="s">
        <v>860</v>
      </c>
    </row>
    <row r="336" spans="1:5" ht="12.75">
      <c r="A336" s="36" t="s">
        <v>52</v>
      </c>
      <c r="E336" s="37" t="s">
        <v>47</v>
      </c>
    </row>
    <row r="337" spans="1:5" ht="38.25">
      <c r="A337" t="s">
        <v>53</v>
      </c>
      <c r="E337" s="35" t="s">
        <v>861</v>
      </c>
    </row>
    <row r="338" spans="1:16" ht="12.75">
      <c r="A338" s="25" t="s">
        <v>45</v>
      </c>
      <c r="B338" s="29" t="s">
        <v>862</v>
      </c>
      <c r="C338" s="29" t="s">
        <v>863</v>
      </c>
      <c r="D338" s="25" t="s">
        <v>47</v>
      </c>
      <c r="E338" s="30" t="s">
        <v>864</v>
      </c>
      <c r="F338" s="31" t="s">
        <v>205</v>
      </c>
      <c r="G338" s="32">
        <v>32.834</v>
      </c>
      <c r="H338" s="33">
        <v>0</v>
      </c>
      <c r="I338" s="33">
        <f>ROUND(ROUND(H338,2)*ROUND(G338,3),2)</f>
      </c>
      <c r="O338">
        <f>(I338*21)/100</f>
      </c>
      <c r="P338" t="s">
        <v>23</v>
      </c>
    </row>
    <row r="339" spans="1:5" ht="12.75">
      <c r="A339" s="34" t="s">
        <v>50</v>
      </c>
      <c r="E339" s="35" t="s">
        <v>865</v>
      </c>
    </row>
    <row r="340" spans="1:5" ht="12.75">
      <c r="A340" s="36" t="s">
        <v>52</v>
      </c>
      <c r="E340" s="37" t="s">
        <v>866</v>
      </c>
    </row>
    <row r="341" spans="1:5" ht="25.5">
      <c r="A341" t="s">
        <v>53</v>
      </c>
      <c r="E341" s="35" t="s">
        <v>867</v>
      </c>
    </row>
    <row r="342" spans="1:16" ht="12.75">
      <c r="A342" s="25" t="s">
        <v>45</v>
      </c>
      <c r="B342" s="29" t="s">
        <v>868</v>
      </c>
      <c r="C342" s="29" t="s">
        <v>869</v>
      </c>
      <c r="D342" s="25" t="s">
        <v>91</v>
      </c>
      <c r="E342" s="30" t="s">
        <v>870</v>
      </c>
      <c r="F342" s="31" t="s">
        <v>205</v>
      </c>
      <c r="G342" s="32">
        <v>54.78</v>
      </c>
      <c r="H342" s="33">
        <v>0</v>
      </c>
      <c r="I342" s="33">
        <f>ROUND(ROUND(H342,2)*ROUND(G342,3),2)</f>
      </c>
      <c r="O342">
        <f>(I342*21)/100</f>
      </c>
      <c r="P342" t="s">
        <v>23</v>
      </c>
    </row>
    <row r="343" spans="1:5" ht="25.5">
      <c r="A343" s="34" t="s">
        <v>50</v>
      </c>
      <c r="E343" s="35" t="s">
        <v>871</v>
      </c>
    </row>
    <row r="344" spans="1:5" ht="76.5">
      <c r="A344" s="36" t="s">
        <v>52</v>
      </c>
      <c r="E344" s="37" t="s">
        <v>872</v>
      </c>
    </row>
    <row r="345" spans="1:5" ht="25.5">
      <c r="A345" t="s">
        <v>53</v>
      </c>
      <c r="E345" s="35" t="s">
        <v>867</v>
      </c>
    </row>
    <row r="346" spans="1:16" ht="12.75">
      <c r="A346" s="25" t="s">
        <v>45</v>
      </c>
      <c r="B346" s="29" t="s">
        <v>873</v>
      </c>
      <c r="C346" s="29" t="s">
        <v>874</v>
      </c>
      <c r="D346" s="25" t="s">
        <v>47</v>
      </c>
      <c r="E346" s="30" t="s">
        <v>875</v>
      </c>
      <c r="F346" s="31" t="s">
        <v>205</v>
      </c>
      <c r="G346" s="32">
        <v>603.91</v>
      </c>
      <c r="H346" s="33">
        <v>0</v>
      </c>
      <c r="I346" s="33">
        <f>ROUND(ROUND(H346,2)*ROUND(G346,3),2)</f>
      </c>
      <c r="O346">
        <f>(I346*21)/100</f>
      </c>
      <c r="P346" t="s">
        <v>23</v>
      </c>
    </row>
    <row r="347" spans="1:5" ht="25.5">
      <c r="A347" s="34" t="s">
        <v>50</v>
      </c>
      <c r="E347" s="35" t="s">
        <v>876</v>
      </c>
    </row>
    <row r="348" spans="1:5" ht="242.25">
      <c r="A348" s="36" t="s">
        <v>52</v>
      </c>
      <c r="E348" s="37" t="s">
        <v>877</v>
      </c>
    </row>
    <row r="349" spans="1:5" ht="25.5">
      <c r="A349" t="s">
        <v>53</v>
      </c>
      <c r="E349" s="35" t="s">
        <v>867</v>
      </c>
    </row>
    <row r="350" spans="1:16" ht="12.75">
      <c r="A350" s="25" t="s">
        <v>45</v>
      </c>
      <c r="B350" s="29" t="s">
        <v>878</v>
      </c>
      <c r="C350" s="29" t="s">
        <v>879</v>
      </c>
      <c r="D350" s="25" t="s">
        <v>47</v>
      </c>
      <c r="E350" s="30" t="s">
        <v>880</v>
      </c>
      <c r="F350" s="31" t="s">
        <v>205</v>
      </c>
      <c r="G350" s="32">
        <v>136</v>
      </c>
      <c r="H350" s="33">
        <v>0</v>
      </c>
      <c r="I350" s="33">
        <f>ROUND(ROUND(H350,2)*ROUND(G350,3),2)</f>
      </c>
      <c r="O350">
        <f>(I350*21)/100</f>
      </c>
      <c r="P350" t="s">
        <v>23</v>
      </c>
    </row>
    <row r="351" spans="1:5" ht="25.5">
      <c r="A351" s="34" t="s">
        <v>50</v>
      </c>
      <c r="E351" s="35" t="s">
        <v>881</v>
      </c>
    </row>
    <row r="352" spans="1:5" ht="12.75">
      <c r="A352" s="36" t="s">
        <v>52</v>
      </c>
      <c r="E352" s="37" t="s">
        <v>882</v>
      </c>
    </row>
    <row r="353" spans="1:5" ht="25.5">
      <c r="A353" t="s">
        <v>53</v>
      </c>
      <c r="E353" s="35" t="s">
        <v>883</v>
      </c>
    </row>
    <row r="354" spans="1:16" ht="12.75">
      <c r="A354" s="25" t="s">
        <v>45</v>
      </c>
      <c r="B354" s="29" t="s">
        <v>884</v>
      </c>
      <c r="C354" s="29" t="s">
        <v>885</v>
      </c>
      <c r="D354" s="25" t="s">
        <v>47</v>
      </c>
      <c r="E354" s="30" t="s">
        <v>886</v>
      </c>
      <c r="F354" s="31" t="s">
        <v>887</v>
      </c>
      <c r="G354" s="32">
        <v>477.25</v>
      </c>
      <c r="H354" s="33">
        <v>0</v>
      </c>
      <c r="I354" s="33">
        <f>ROUND(ROUND(H354,2)*ROUND(G354,3),2)</f>
      </c>
      <c r="O354">
        <f>(I354*21)/100</f>
      </c>
      <c r="P354" t="s">
        <v>23</v>
      </c>
    </row>
    <row r="355" spans="1:5" ht="38.25">
      <c r="A355" s="34" t="s">
        <v>50</v>
      </c>
      <c r="E355" s="35" t="s">
        <v>888</v>
      </c>
    </row>
    <row r="356" spans="1:5" ht="51">
      <c r="A356" s="36" t="s">
        <v>52</v>
      </c>
      <c r="E356" s="37" t="s">
        <v>889</v>
      </c>
    </row>
    <row r="357" spans="1:5" ht="25.5">
      <c r="A357" t="s">
        <v>53</v>
      </c>
      <c r="E357" s="35" t="s">
        <v>883</v>
      </c>
    </row>
    <row r="358" spans="1:16" ht="12.75">
      <c r="A358" s="25" t="s">
        <v>45</v>
      </c>
      <c r="B358" s="29" t="s">
        <v>890</v>
      </c>
      <c r="C358" s="29" t="s">
        <v>455</v>
      </c>
      <c r="D358" s="25" t="s">
        <v>47</v>
      </c>
      <c r="E358" s="30" t="s">
        <v>456</v>
      </c>
      <c r="F358" s="31" t="s">
        <v>125</v>
      </c>
      <c r="G358" s="32">
        <v>30.931</v>
      </c>
      <c r="H358" s="33">
        <v>0</v>
      </c>
      <c r="I358" s="33">
        <f>ROUND(ROUND(H358,2)*ROUND(G358,3),2)</f>
      </c>
      <c r="O358">
        <f>(I358*21)/100</f>
      </c>
      <c r="P358" t="s">
        <v>23</v>
      </c>
    </row>
    <row r="359" spans="1:5" ht="12.75">
      <c r="A359" s="34" t="s">
        <v>50</v>
      </c>
      <c r="E359" s="35" t="s">
        <v>891</v>
      </c>
    </row>
    <row r="360" spans="1:5" ht="38.25">
      <c r="A360" s="36" t="s">
        <v>52</v>
      </c>
      <c r="E360" s="37" t="s">
        <v>892</v>
      </c>
    </row>
    <row r="361" spans="1:5" ht="102">
      <c r="A361" t="s">
        <v>53</v>
      </c>
      <c r="E361" s="35" t="s">
        <v>459</v>
      </c>
    </row>
    <row r="362" spans="1:16" ht="12.75">
      <c r="A362" s="25" t="s">
        <v>45</v>
      </c>
      <c r="B362" s="29" t="s">
        <v>893</v>
      </c>
      <c r="C362" s="29" t="s">
        <v>894</v>
      </c>
      <c r="D362" s="25" t="s">
        <v>47</v>
      </c>
      <c r="E362" s="30" t="s">
        <v>895</v>
      </c>
      <c r="F362" s="31" t="s">
        <v>125</v>
      </c>
      <c r="G362" s="32">
        <v>21.195</v>
      </c>
      <c r="H362" s="33">
        <v>0</v>
      </c>
      <c r="I362" s="33">
        <f>ROUND(ROUND(H362,2)*ROUND(G362,3),2)</f>
      </c>
      <c r="O362">
        <f>(I362*21)/100</f>
      </c>
      <c r="P362" t="s">
        <v>23</v>
      </c>
    </row>
    <row r="363" spans="1:5" ht="12.75">
      <c r="A363" s="34" t="s">
        <v>50</v>
      </c>
      <c r="E363" s="35" t="s">
        <v>896</v>
      </c>
    </row>
    <row r="364" spans="1:5" ht="38.25">
      <c r="A364" s="36" t="s">
        <v>52</v>
      </c>
      <c r="E364" s="37" t="s">
        <v>897</v>
      </c>
    </row>
    <row r="365" spans="1:5" ht="76.5">
      <c r="A365" t="s">
        <v>53</v>
      </c>
      <c r="E365" s="35" t="s">
        <v>898</v>
      </c>
    </row>
    <row r="366" spans="1:16" ht="12.75">
      <c r="A366" s="25" t="s">
        <v>45</v>
      </c>
      <c r="B366" s="29" t="s">
        <v>899</v>
      </c>
      <c r="C366" s="29" t="s">
        <v>900</v>
      </c>
      <c r="D366" s="25" t="s">
        <v>47</v>
      </c>
      <c r="E366" s="30" t="s">
        <v>901</v>
      </c>
      <c r="F366" s="31" t="s">
        <v>80</v>
      </c>
      <c r="G366" s="32">
        <v>53</v>
      </c>
      <c r="H366" s="33">
        <v>0</v>
      </c>
      <c r="I366" s="33">
        <f>ROUND(ROUND(H366,2)*ROUND(G366,3),2)</f>
      </c>
      <c r="O366">
        <f>(I366*21)/100</f>
      </c>
      <c r="P366" t="s">
        <v>23</v>
      </c>
    </row>
    <row r="367" spans="1:5" ht="25.5">
      <c r="A367" s="34" t="s">
        <v>50</v>
      </c>
      <c r="E367" s="35" t="s">
        <v>902</v>
      </c>
    </row>
    <row r="368" spans="1:5" ht="38.25">
      <c r="A368" s="36" t="s">
        <v>52</v>
      </c>
      <c r="E368" s="37" t="s">
        <v>903</v>
      </c>
    </row>
    <row r="369" spans="1:5" ht="76.5">
      <c r="A369" t="s">
        <v>53</v>
      </c>
      <c r="E369" s="35" t="s">
        <v>470</v>
      </c>
    </row>
    <row r="370" spans="1:16" ht="12.75">
      <c r="A370" s="25" t="s">
        <v>45</v>
      </c>
      <c r="B370" s="29" t="s">
        <v>904</v>
      </c>
      <c r="C370" s="29" t="s">
        <v>905</v>
      </c>
      <c r="D370" s="25" t="s">
        <v>47</v>
      </c>
      <c r="E370" s="30" t="s">
        <v>906</v>
      </c>
      <c r="F370" s="31" t="s">
        <v>205</v>
      </c>
      <c r="G370" s="32">
        <v>205.12</v>
      </c>
      <c r="H370" s="33">
        <v>0</v>
      </c>
      <c r="I370" s="33">
        <f>ROUND(ROUND(H370,2)*ROUND(G370,3),2)</f>
      </c>
      <c r="O370">
        <f>(I370*21)/100</f>
      </c>
      <c r="P370" t="s">
        <v>23</v>
      </c>
    </row>
    <row r="371" spans="1:5" ht="25.5">
      <c r="A371" s="34" t="s">
        <v>50</v>
      </c>
      <c r="E371" s="35" t="s">
        <v>907</v>
      </c>
    </row>
    <row r="372" spans="1:5" ht="38.25">
      <c r="A372" s="36" t="s">
        <v>52</v>
      </c>
      <c r="E372" s="37" t="s">
        <v>908</v>
      </c>
    </row>
    <row r="373" spans="1:5" ht="89.25">
      <c r="A373" t="s">
        <v>53</v>
      </c>
      <c r="E373" s="35" t="s">
        <v>909</v>
      </c>
    </row>
    <row r="374" spans="1:16" ht="12.75">
      <c r="A374" s="25" t="s">
        <v>45</v>
      </c>
      <c r="B374" s="29" t="s">
        <v>910</v>
      </c>
      <c r="C374" s="29" t="s">
        <v>911</v>
      </c>
      <c r="D374" s="25" t="s">
        <v>47</v>
      </c>
      <c r="E374" s="30" t="s">
        <v>912</v>
      </c>
      <c r="F374" s="31" t="s">
        <v>205</v>
      </c>
      <c r="G374" s="32">
        <v>135.975</v>
      </c>
      <c r="H374" s="33">
        <v>0</v>
      </c>
      <c r="I374" s="33">
        <f>ROUND(ROUND(H374,2)*ROUND(G374,3),2)</f>
      </c>
      <c r="O374">
        <f>(I374*21)/100</f>
      </c>
      <c r="P374" t="s">
        <v>23</v>
      </c>
    </row>
    <row r="375" spans="1:5" ht="12.75">
      <c r="A375" s="34" t="s">
        <v>50</v>
      </c>
      <c r="E375" s="35" t="s">
        <v>913</v>
      </c>
    </row>
    <row r="376" spans="1:5" ht="12.75">
      <c r="A376" s="36" t="s">
        <v>52</v>
      </c>
      <c r="E376" s="37" t="s">
        <v>914</v>
      </c>
    </row>
    <row r="377" spans="1:5" ht="89.25">
      <c r="A377" t="s">
        <v>53</v>
      </c>
      <c r="E377" s="35" t="s">
        <v>909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915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915</v>
      </c>
      <c r="D4" s="6"/>
      <c r="E4" s="18" t="s">
        <v>916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71</v>
      </c>
      <c r="D8" s="19"/>
      <c r="E8" s="27" t="s">
        <v>758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917</v>
      </c>
      <c r="D9" s="25" t="s">
        <v>91</v>
      </c>
      <c r="E9" s="30" t="s">
        <v>918</v>
      </c>
      <c r="F9" s="31" t="s">
        <v>160</v>
      </c>
      <c r="G9" s="32">
        <v>60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919</v>
      </c>
    </row>
    <row r="11" spans="1:5" ht="12.75">
      <c r="A11" s="36" t="s">
        <v>52</v>
      </c>
      <c r="E11" s="37" t="s">
        <v>47</v>
      </c>
    </row>
    <row r="12" spans="1:5" ht="114.75">
      <c r="A12" t="s">
        <v>53</v>
      </c>
      <c r="E12" s="35" t="s">
        <v>920</v>
      </c>
    </row>
    <row r="13" spans="1:16" ht="12.75">
      <c r="A13" s="25" t="s">
        <v>45</v>
      </c>
      <c r="B13" s="29" t="s">
        <v>23</v>
      </c>
      <c r="C13" s="29" t="s">
        <v>921</v>
      </c>
      <c r="D13" s="25" t="s">
        <v>91</v>
      </c>
      <c r="E13" s="30" t="s">
        <v>922</v>
      </c>
      <c r="F13" s="31" t="s">
        <v>80</v>
      </c>
      <c r="G13" s="32">
        <v>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25.5">
      <c r="A14" s="34" t="s">
        <v>50</v>
      </c>
      <c r="E14" s="35" t="s">
        <v>923</v>
      </c>
    </row>
    <row r="15" spans="1:5" ht="12.75">
      <c r="A15" s="36" t="s">
        <v>52</v>
      </c>
      <c r="E15" s="37" t="s">
        <v>47</v>
      </c>
    </row>
    <row r="16" spans="1:5" ht="76.5">
      <c r="A16" t="s">
        <v>53</v>
      </c>
      <c r="E16" s="35" t="s">
        <v>924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