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4" lowestEdited="4" rupBuild="9302"/>
  <mc:AlternateContent xmlns:mc="http://schemas.openxmlformats.org/markup-compatibility/2006">
    <mc:Choice Requires="x15">
      <x15ac:absPath xmlns:x15ac="http://schemas.microsoft.com/office/spreadsheetml/2010/11/ac" url="J:\Dana\BRNO-rozpočty-2021\Jan Ambrozek -Mratín-09-2021\výstupy 22-09-2021\FINAL-23-09-2021\"/>
    </mc:Choice>
  </mc:AlternateContent>
  <bookViews>
    <workbookView xWindow="240" yWindow="120" windowWidth="14940" windowHeight="9225" activeTab="4"/>
  </bookViews>
  <sheets>
    <sheet name="Souhrn" sheetId="1" r:id="rId1"/>
    <sheet name="0 - SO00" sheetId="2" r:id="rId2"/>
    <sheet name="1 - SO001" sheetId="3" r:id="rId3"/>
    <sheet name="2 - SO180" sheetId="4" r:id="rId4"/>
    <sheet name="3 - SO201" sheetId="5" r:id="rId5"/>
  </sheets>
  <definedNames>
    <definedName name="_xlnm.Print_Area" localSheetId="0">Souhrn!$A$1:$G$27</definedName>
    <definedName name="_xlnm.Print_Titles" localSheetId="0">Souhrn!$17:$19</definedName>
    <definedName name="_xlnm.Print_Area" localSheetId="1">'0 - SO00'!$A$1:$M$61</definedName>
    <definedName name="_xlnm.Print_Titles" localSheetId="1">'0 - SO00'!$22:$24</definedName>
    <definedName name="_xlnm.Print_Area" localSheetId="2">'1 - SO001'!$A$1:$M$55</definedName>
    <definedName name="_xlnm.Print_Titles" localSheetId="2">'1 - SO001'!$22:$24</definedName>
    <definedName name="_xlnm.Print_Area" localSheetId="3">'2 - SO180'!$A$1:$M$46</definedName>
    <definedName name="_xlnm.Print_Titles" localSheetId="3">'2 - SO180'!$22:$24</definedName>
    <definedName name="_xlnm.Print_Area" localSheetId="4">'3 - SO201'!$A$1:$M$254</definedName>
    <definedName name="_xlnm.Print_Titles" localSheetId="4">'3 - SO201'!$29:$31</definedName>
  </definedNames>
  <calcPr/>
</workbook>
</file>

<file path=xl/calcChain.xml><?xml version="1.0" encoding="utf-8"?>
<calcChain xmlns="http://schemas.openxmlformats.org/spreadsheetml/2006/main">
  <c i="5" l="1" r="R234"/>
  <c r="I234"/>
  <c r="J234"/>
  <c r="L234"/>
  <c r="R231"/>
  <c r="Q231"/>
  <c r="I231"/>
  <c r="J231"/>
  <c r="L231"/>
  <c r="R228"/>
  <c r="I228"/>
  <c r="Q228"/>
  <c r="R225"/>
  <c r="I225"/>
  <c r="Q225"/>
  <c r="R222"/>
  <c r="I222"/>
  <c r="Q222"/>
  <c r="R219"/>
  <c r="I219"/>
  <c r="Q219"/>
  <c r="R216"/>
  <c r="I216"/>
  <c r="Q216"/>
  <c r="R213"/>
  <c r="I213"/>
  <c r="J213"/>
  <c r="L213"/>
  <c r="R210"/>
  <c r="I210"/>
  <c r="Q210"/>
  <c r="R207"/>
  <c r="R237"/>
  <c r="I207"/>
  <c r="J207"/>
  <c r="R201"/>
  <c r="I201"/>
  <c r="Q201"/>
  <c r="R198"/>
  <c r="R204"/>
  <c r="I198"/>
  <c r="Q198"/>
  <c r="Q204"/>
  <c r="R192"/>
  <c r="I192"/>
  <c r="Q192"/>
  <c r="R189"/>
  <c r="I189"/>
  <c r="Q189"/>
  <c r="R186"/>
  <c r="I186"/>
  <c r="Q186"/>
  <c r="R183"/>
  <c r="I183"/>
  <c r="J183"/>
  <c r="L183"/>
  <c r="R180"/>
  <c r="I180"/>
  <c r="Q180"/>
  <c r="R177"/>
  <c r="I177"/>
  <c r="Q177"/>
  <c r="R174"/>
  <c r="R195"/>
  <c r="I174"/>
  <c r="J174"/>
  <c r="R168"/>
  <c r="I168"/>
  <c r="J168"/>
  <c r="L168"/>
  <c r="R165"/>
  <c r="I165"/>
  <c r="Q165"/>
  <c r="R162"/>
  <c r="I162"/>
  <c r="J162"/>
  <c r="L162"/>
  <c r="R159"/>
  <c r="I159"/>
  <c r="Q159"/>
  <c r="R156"/>
  <c r="I156"/>
  <c r="J156"/>
  <c r="L156"/>
  <c r="R153"/>
  <c r="I153"/>
  <c r="Q153"/>
  <c r="R150"/>
  <c r="I150"/>
  <c r="Q150"/>
  <c r="R147"/>
  <c r="I147"/>
  <c r="J147"/>
  <c r="L147"/>
  <c r="R144"/>
  <c r="R171"/>
  <c r="I144"/>
  <c r="J144"/>
  <c r="R138"/>
  <c r="I138"/>
  <c r="Q138"/>
  <c r="R135"/>
  <c r="I135"/>
  <c r="J135"/>
  <c r="L135"/>
  <c r="R132"/>
  <c r="I132"/>
  <c r="Q132"/>
  <c r="R129"/>
  <c r="I129"/>
  <c r="J129"/>
  <c r="L129"/>
  <c r="R126"/>
  <c r="I126"/>
  <c r="Q126"/>
  <c r="R123"/>
  <c r="Q123"/>
  <c r="I123"/>
  <c r="J123"/>
  <c r="L123"/>
  <c r="R120"/>
  <c r="I120"/>
  <c r="J120"/>
  <c r="L120"/>
  <c r="R117"/>
  <c r="R141"/>
  <c r="I117"/>
  <c r="J117"/>
  <c r="L117"/>
  <c r="R111"/>
  <c r="I111"/>
  <c r="Q111"/>
  <c r="R108"/>
  <c r="I108"/>
  <c r="J108"/>
  <c r="L108"/>
  <c r="R105"/>
  <c r="I105"/>
  <c r="Q105"/>
  <c r="R102"/>
  <c r="I102"/>
  <c r="J102"/>
  <c r="L102"/>
  <c r="R99"/>
  <c r="R114"/>
  <c r="I99"/>
  <c r="Q99"/>
  <c r="R93"/>
  <c r="I93"/>
  <c r="J93"/>
  <c r="L93"/>
  <c r="R90"/>
  <c r="I90"/>
  <c r="J90"/>
  <c r="L90"/>
  <c r="R87"/>
  <c r="I87"/>
  <c r="J87"/>
  <c r="L87"/>
  <c r="R84"/>
  <c r="I84"/>
  <c r="Q84"/>
  <c r="R81"/>
  <c r="I81"/>
  <c r="Q81"/>
  <c r="R78"/>
  <c r="Q78"/>
  <c r="I78"/>
  <c r="J78"/>
  <c r="L78"/>
  <c r="R75"/>
  <c r="I75"/>
  <c r="Q75"/>
  <c r="R72"/>
  <c r="I72"/>
  <c r="J72"/>
  <c r="L72"/>
  <c r="R69"/>
  <c r="I69"/>
  <c r="Q69"/>
  <c r="R66"/>
  <c r="I66"/>
  <c r="Q66"/>
  <c r="R63"/>
  <c r="R96"/>
  <c r="Q63"/>
  <c r="I63"/>
  <c r="J63"/>
  <c r="R57"/>
  <c r="I57"/>
  <c r="J57"/>
  <c r="L57"/>
  <c r="R54"/>
  <c r="I54"/>
  <c r="J54"/>
  <c r="L54"/>
  <c r="R51"/>
  <c r="I51"/>
  <c r="J51"/>
  <c r="L51"/>
  <c r="R48"/>
  <c r="I48"/>
  <c r="J48"/>
  <c r="L48"/>
  <c r="R45"/>
  <c r="I45"/>
  <c r="J45"/>
  <c r="L45"/>
  <c r="R42"/>
  <c r="I42"/>
  <c r="J42"/>
  <c r="L42"/>
  <c r="R39"/>
  <c r="Q39"/>
  <c r="I39"/>
  <c r="J39"/>
  <c r="L39"/>
  <c r="R36"/>
  <c r="I36"/>
  <c r="J36"/>
  <c r="L36"/>
  <c r="R33"/>
  <c r="R60"/>
  <c r="I33"/>
  <c r="Q33"/>
  <c r="A13"/>
  <c i="4" r="R26"/>
  <c r="R29"/>
  <c r="I26"/>
  <c r="Q26"/>
  <c r="Q29"/>
  <c r="A13"/>
  <c i="3" r="R35"/>
  <c r="I35"/>
  <c r="Q35"/>
  <c r="R32"/>
  <c r="I32"/>
  <c r="Q32"/>
  <c r="R29"/>
  <c r="I29"/>
  <c r="J29"/>
  <c r="L29"/>
  <c r="R26"/>
  <c r="R38"/>
  <c r="I26"/>
  <c r="Q26"/>
  <c r="A13"/>
  <c i="2" r="R41"/>
  <c r="I41"/>
  <c r="J41"/>
  <c r="L41"/>
  <c r="R38"/>
  <c r="I38"/>
  <c r="Q38"/>
  <c r="R35"/>
  <c r="I35"/>
  <c r="Q35"/>
  <c r="R32"/>
  <c r="I32"/>
  <c r="Q32"/>
  <c r="R29"/>
  <c r="I29"/>
  <c r="J29"/>
  <c r="L29"/>
  <c r="R26"/>
  <c r="R44"/>
  <c r="I26"/>
  <c r="J26"/>
  <c r="A13"/>
  <c l="1" r="J38"/>
  <c r="L38"/>
  <c r="Q41"/>
  <c i="4" r="J26"/>
  <c r="L26"/>
  <c r="L30"/>
  <c r="J11"/>
  <c i="1" r="F22"/>
  <c i="5" r="J198"/>
  <c r="H205"/>
  <c r="K26"/>
  <c r="J201"/>
  <c r="L201"/>
  <c i="2" r="J35"/>
  <c r="L35"/>
  <c i="3" r="J35"/>
  <c r="L35"/>
  <c i="5" r="Q45"/>
  <c r="Q54"/>
  <c r="J66"/>
  <c r="L66"/>
  <c r="J75"/>
  <c r="L75"/>
  <c r="Q102"/>
  <c r="Q114"/>
  <c r="J105"/>
  <c r="L105"/>
  <c r="Q108"/>
  <c r="Q117"/>
  <c r="J138"/>
  <c r="L138"/>
  <c i="2" r="L26"/>
  <c r="Q29"/>
  <c r="J32"/>
  <c r="L32"/>
  <c i="3" r="J26"/>
  <c r="Q29"/>
  <c r="Q38"/>
  <c i="5" r="J33"/>
  <c r="L33"/>
  <c r="L60"/>
  <c r="Q36"/>
  <c r="Q60"/>
  <c r="Q51"/>
  <c r="Q57"/>
  <c r="L63"/>
  <c r="Q72"/>
  <c r="Q96"/>
  <c r="J81"/>
  <c r="L81"/>
  <c r="J84"/>
  <c r="L84"/>
  <c r="Q87"/>
  <c r="Q120"/>
  <c r="J132"/>
  <c r="L132"/>
  <c r="Q135"/>
  <c r="Q144"/>
  <c r="J153"/>
  <c r="L153"/>
  <c r="Q156"/>
  <c r="J159"/>
  <c r="L159"/>
  <c r="L174"/>
  <c i="2" r="Q26"/>
  <c r="Q44"/>
  <c r="H44"/>
  <c i="3" r="J32"/>
  <c r="L32"/>
  <c i="5" r="Q42"/>
  <c r="Q48"/>
  <c r="Q90"/>
  <c r="J99"/>
  <c r="J126"/>
  <c r="L126"/>
  <c r="L142"/>
  <c r="L23"/>
  <c r="Q129"/>
  <c r="L144"/>
  <c r="Q147"/>
  <c r="J150"/>
  <c r="L150"/>
  <c r="Q162"/>
  <c r="Q168"/>
  <c r="J177"/>
  <c r="L177"/>
  <c r="Q183"/>
  <c r="Q207"/>
  <c r="Q213"/>
  <c r="J216"/>
  <c r="L216"/>
  <c r="J219"/>
  <c r="L219"/>
  <c r="J222"/>
  <c r="L222"/>
  <c r="J69"/>
  <c r="L69"/>
  <c r="Q93"/>
  <c r="J111"/>
  <c r="L111"/>
  <c r="Q174"/>
  <c r="Q195"/>
  <c r="J180"/>
  <c r="L180"/>
  <c r="J186"/>
  <c r="L186"/>
  <c r="J192"/>
  <c r="L192"/>
  <c r="J210"/>
  <c r="L210"/>
  <c r="J228"/>
  <c r="L228"/>
  <c r="Q234"/>
  <c r="H141"/>
  <c r="J165"/>
  <c r="L165"/>
  <c r="J189"/>
  <c r="L189"/>
  <c r="L207"/>
  <c r="J225"/>
  <c r="L225"/>
  <c l="1" r="L238"/>
  <c r="L27"/>
  <c r="L172"/>
  <c r="L24"/>
  <c r="Q171"/>
  <c r="H115"/>
  <c r="K22"/>
  <c r="L195"/>
  <c r="Q237"/>
  <c r="L96"/>
  <c r="Q141"/>
  <c i="3" r="H39"/>
  <c r="J10"/>
  <c i="1" r="D21"/>
  <c i="2" r="L44"/>
  <c r="J44"/>
  <c r="J45"/>
  <c i="5" r="H142"/>
  <c r="K23"/>
  <c r="H97"/>
  <c r="K21"/>
  <c r="L141"/>
  <c r="J141"/>
  <c r="J142"/>
  <c r="H196"/>
  <c r="K25"/>
  <c r="H96"/>
  <c r="H171"/>
  <c i="2" r="H45"/>
  <c r="J10"/>
  <c i="1" r="D20"/>
  <c i="5" r="H195"/>
  <c r="H238"/>
  <c r="K27"/>
  <c r="H172"/>
  <c r="K24"/>
  <c r="H237"/>
  <c i="2" r="L45"/>
  <c r="J11"/>
  <c i="1" r="F20"/>
  <c i="4" r="L20"/>
  <c r="H29"/>
  <c r="H30"/>
  <c r="J10"/>
  <c i="5" r="L97"/>
  <c r="L21"/>
  <c i="3" r="H38"/>
  <c i="5" r="H61"/>
  <c r="K20"/>
  <c r="L99"/>
  <c r="L115"/>
  <c r="L22"/>
  <c r="H60"/>
  <c r="J60"/>
  <c r="J61"/>
  <c r="L196"/>
  <c r="L25"/>
  <c i="4" r="L29"/>
  <c r="J29"/>
  <c r="J30"/>
  <c i="5" r="L61"/>
  <c r="L171"/>
  <c r="J171"/>
  <c r="J172"/>
  <c i="3" r="L26"/>
  <c r="L38"/>
  <c r="J38"/>
  <c r="J39"/>
  <c i="5" r="H114"/>
  <c r="L198"/>
  <c r="L205"/>
  <c r="L26"/>
  <c r="H204"/>
  <c r="L237"/>
  <c r="J237"/>
  <c r="J238"/>
  <c l="1" r="J11"/>
  <c i="1" r="F23"/>
  <c i="5" r="S141"/>
  <c r="S23"/>
  <c r="J96"/>
  <c r="J97"/>
  <c r="J195"/>
  <c r="J196"/>
  <c r="S237"/>
  <c r="S27"/>
  <c r="S171"/>
  <c r="S24"/>
  <c r="Q11"/>
  <c i="3" r="S38"/>
  <c r="S20"/>
  <c i="5" r="S60"/>
  <c r="S20"/>
  <c i="2" r="S44"/>
  <c r="S20"/>
  <c i="1" r="D22"/>
  <c i="2" r="R11"/>
  <c i="3" r="K20"/>
  <c r="Q11"/>
  <c r="S11"/>
  <c i="1" r="S21"/>
  <c i="3" r="L39"/>
  <c r="L20"/>
  <c i="2" r="K20"/>
  <c r="Q11"/>
  <c r="S11"/>
  <c i="1" r="S20"/>
  <c i="4" r="R11"/>
  <c i="5" r="J10"/>
  <c r="S11"/>
  <c i="1" r="S23"/>
  <c i="3" r="R11"/>
  <c i="4" r="K20"/>
  <c r="Q11"/>
  <c r="S11"/>
  <c i="1" r="S22"/>
  <c i="2" r="L20"/>
  <c i="5" r="L20"/>
  <c r="L204"/>
  <c r="J204"/>
  <c r="J205"/>
  <c r="L114"/>
  <c r="J114"/>
  <c r="J115"/>
  <c i="4" r="S29"/>
  <c r="S20"/>
  <c i="5" l="1" r="R11"/>
  <c r="S114"/>
  <c r="S22"/>
  <c r="S96"/>
  <c r="S21"/>
  <c r="S195"/>
  <c r="S25"/>
  <c r="S204"/>
  <c r="S26"/>
  <c i="1" r="D23"/>
  <c r="F11"/>
  <c i="3" r="J11"/>
  <c i="1" r="F21"/>
  <c r="F13"/>
</calcChain>
</file>

<file path=xl/sharedStrings.xml><?xml version="1.0" encoding="utf-8"?>
<sst xmlns="http://schemas.openxmlformats.org/spreadsheetml/2006/main">
  <si>
    <t>v.2.0.7921.19860</t>
  </si>
  <si>
    <t>SOUHRNNÝ LIST STAVBY</t>
  </si>
  <si>
    <t>STAVBA</t>
  </si>
  <si>
    <t>05 - II/244 Mratín most ev.č. 244-003 přes Mratínský potok</t>
  </si>
  <si>
    <t>23.09.2021</t>
  </si>
  <si>
    <t>ZÁKLADNÍ ÚDAJE</t>
  </si>
  <si>
    <t xml:space="preserve">Objednatel: </t>
  </si>
  <si>
    <t xml:space="preserve">Cena (bez DPH): </t>
  </si>
  <si>
    <t>Krajská správa a údržba silnic Středočeského kraje</t>
  </si>
  <si>
    <t xml:space="preserve">Zhotovitel: </t>
  </si>
  <si>
    <t xml:space="preserve">Cena (s DPH): </t>
  </si>
  <si>
    <t/>
  </si>
  <si>
    <t xml:space="preserve">IČ: </t>
  </si>
  <si>
    <t xml:space="preserve">Nabídku vypracoval: </t>
  </si>
  <si>
    <t xml:space="preserve">DIČ: </t>
  </si>
  <si>
    <t xml:space="preserve">, </t>
  </si>
  <si>
    <t>SKUPINY STAVEBNÍCH DÍLŮ</t>
  </si>
  <si>
    <t>Objekt</t>
  </si>
  <si>
    <t>Popis</t>
  </si>
  <si>
    <t>Cena (bez DPH)</t>
  </si>
  <si>
    <t>Cena (s DPH)</t>
  </si>
  <si>
    <t>SO00</t>
  </si>
  <si>
    <t>Vedlejší a ostatní náklady</t>
  </si>
  <si>
    <t>SO001</t>
  </si>
  <si>
    <t>Demolice</t>
  </si>
  <si>
    <t>SO180</t>
  </si>
  <si>
    <t>Přechodné dopravní značení a objízdné trasy</t>
  </si>
  <si>
    <t>SO201</t>
  </si>
  <si>
    <t>Most ev.č. 244-003 přes Mratínský potok</t>
  </si>
  <si>
    <t>SOUPIS PRACÍ</t>
  </si>
  <si>
    <t xml:space="preserve">Objekt: </t>
  </si>
  <si>
    <t xml:space="preserve">Celková cena (bez DPH): </t>
  </si>
  <si>
    <t>SO00 - Vedlejší a ostatní náklady</t>
  </si>
  <si>
    <t xml:space="preserve">Celková cena (s DPH): </t>
  </si>
  <si>
    <t>SOUHRN</t>
  </si>
  <si>
    <t>Kód</t>
  </si>
  <si>
    <t>Název</t>
  </si>
  <si>
    <t>všeobecné podmínky</t>
  </si>
  <si>
    <t>POLOŽKY ROZPOČTU</t>
  </si>
  <si>
    <t>P.č.</t>
  </si>
  <si>
    <t>Var</t>
  </si>
  <si>
    <t>Skupina měření</t>
  </si>
  <si>
    <t>MJ</t>
  </si>
  <si>
    <t>Množství MJ</t>
  </si>
  <si>
    <t>JOC</t>
  </si>
  <si>
    <t>DPH %</t>
  </si>
  <si>
    <t>0 - všeobecné podmínky</t>
  </si>
  <si>
    <t>00410</t>
  </si>
  <si>
    <t>R</t>
  </si>
  <si>
    <t>ZPĚTNÁ KLAPKA VÝÚSTNÍHO OBJEKTU</t>
  </si>
  <si>
    <t>KUS</t>
  </si>
  <si>
    <t>doplňující popis</t>
  </si>
  <si>
    <t>Zpětná klapka HDPE Typ PTK-G_x000d_
pořízení a osazení</t>
  </si>
  <si>
    <t>výměra</t>
  </si>
  <si>
    <t>00420</t>
  </si>
  <si>
    <t>OSTATNÍ NÁKLADY</t>
  </si>
  <si>
    <t>KPL</t>
  </si>
  <si>
    <t>a) zajištění projektové dokumentace ve stupni RDS a VTD vč. odkupu DSP/PDPS v digitální podobě (.dwg ; .dxf)_x000d_
b) úprava projektové dokumentace dle při provádění díla zjištěných skutečností_x000d_
c) pasportizace stavbou dotčených ploch a objektů (zejména plochy dočasných záborů kolem mostu)_x000d_
d) zpracování dokumentace skutečného provedení DSPS v digi i tištěné formě_x000d_
e) aktualizace dokladů k žádosti o ohlášení stavby/ stavební povolení</t>
  </si>
  <si>
    <t>02911</t>
  </si>
  <si>
    <t>OSTATNÍ POŽADAVKY - GEODETICKÉ ZAMĚŘENÍ</t>
  </si>
  <si>
    <t>zaměření skutečného provedení dle platného předpisu ŘSD "B2-Datový předpis pro tvorbu Základní mapy dálnic"</t>
  </si>
  <si>
    <t>02914</t>
  </si>
  <si>
    <t>OSTATNÍ POŽADAVKY - BOD ZÁKLADNÍ VYTYČOVACÍ SÍTĚ</t>
  </si>
  <si>
    <t>vytýčení a zřízení bodů</t>
  </si>
  <si>
    <t>029412</t>
  </si>
  <si>
    <t>OSTATNÍ POŽADAVKY - VYPRACOVÁNÍ MOSTNÍHO LISTU</t>
  </si>
  <si>
    <t>vč. obrazové části ve formátu .jpg vč. uložení do BMS</t>
  </si>
  <si>
    <t>02953</t>
  </si>
  <si>
    <t>OSTATNÍ POŽADAVKY - HLAVNÍ MOSTNÍ PROHLÍDKA</t>
  </si>
  <si>
    <t>vč. uložení do BMS</t>
  </si>
  <si>
    <t xml:space="preserve">Celkem (bez DPH): </t>
  </si>
  <si>
    <t xml:space="preserve">za DPH 21 %: </t>
  </si>
  <si>
    <t xml:space="preserve">Celkem (s DPH): </t>
  </si>
  <si>
    <t>Celkový součet (bez DPH):</t>
  </si>
  <si>
    <t>Celkový součet DPH:</t>
  </si>
  <si>
    <t>Celkový součet (s DPH):</t>
  </si>
  <si>
    <t>SO001 - Demolice</t>
  </si>
  <si>
    <t>ostatní práce</t>
  </si>
  <si>
    <t>9 - ostatní práce</t>
  </si>
  <si>
    <t>96611</t>
  </si>
  <si>
    <t>BOURÁNÍ KONSTRUKCÍ Z BETONOVÝCH DÍLCŮ</t>
  </si>
  <si>
    <t>M3</t>
  </si>
  <si>
    <t>včetně odvozu a uložení na skládky a případného poplatku za skládku (zohledněno ve výši jednotkové ceny)</t>
  </si>
  <si>
    <t>Nosná konstrukce z MJ-69:5,97*2,14 = 12,775800 =&gt; A</t>
  </si>
  <si>
    <t>96615</t>
  </si>
  <si>
    <t>BOURÁNÍ KONSTRUKCÍ Z PROSTÉHO BETONU</t>
  </si>
  <si>
    <t>Opěra OP1 včetně základu:8,7*3,9 = 33,930000 =&gt; A _x000d_
Opěra OP2 včetně základu:8,8*3,9 = 34,320000 =&gt; B _x000d_
OP1 PK dřík:1*9,6 = 9,600000 =&gt; C _x000d_
+ zpevnění za křídlem:0,2*14,0 = 2,800000 =&gt; D _x000d_
OP1 LK dřík:1,0*8,1 = 8,100000 =&gt; E _x000d_
+ zpevnění za křídlem:0,2*6,0 = 1,200000 =&gt; F _x000d_
OP2 PK dřík:1,0*8,1 = 8,100000 =&gt; G _x000d_
+ zpevnění za křídlem:0,2*4,0 = 0,800000 =&gt; H _x000d_
OP2 LK dřík:1,0*9,6 = 9,600000 =&gt; I _x000d_
+ zpevnění za křídlem:0,2*7,5 = 1,500000 =&gt; J _x000d_
Lemování NK na OP1 vpravo:0,6*0,93 = 0,558000 =&gt; K _x000d_
Lemování NK na OP1 vlevo:0,6*1,82 = 1,092000 =&gt; L _x000d_
Lemování NK na OP2 vpravo:0,6*1,55 = 0,930000 =&gt; M _x000d_
Lemování NK na OP2 vlevo:0,6*0,81 = 0,486000 =&gt; N _x000d_
A+B+C+D+E+F+G+H+I+J+K+L+M+N = 113,016000 =&gt; O</t>
  </si>
  <si>
    <t>96616</t>
  </si>
  <si>
    <t>BOURÁNÍ KONSTRUKCÍ ZE ŽELEZOBETONU</t>
  </si>
  <si>
    <t>Římsa na NK vpravo:0,4*4,1 = 1,640000 =&gt; A _x000d_
Římsa na NK vlevo:0,4*4,6 = 1,840000 =&gt; B _x000d_
Výústní objekt kanalizace:2,41 = 2,410000 =&gt; C _x000d_
A+B+C = 5,890000 =&gt; D</t>
  </si>
  <si>
    <t>97817</t>
  </si>
  <si>
    <t>ODSTRANĚNÍ MOSTNÍ IZOLACE</t>
  </si>
  <si>
    <t>M2</t>
  </si>
  <si>
    <t>včetně odvozu a uložení na skládky a případného poplatku za skládku</t>
  </si>
  <si>
    <t>Stávající izolace rubu LM:73,0 = 73,000000 =&gt; A</t>
  </si>
  <si>
    <t>SO180 - Přechodné dopravní značení a objízdné trasy</t>
  </si>
  <si>
    <t>02710</t>
  </si>
  <si>
    <t>POMOC PRÁCE ZŘÍZ NEBO ZAJIŠŤ OBJÍŽĎKY A PŘÍSTUP CESTY</t>
  </si>
  <si>
    <t>DOPRAVNĚ INŽENÝRSKÁ OPATŘENÍ PRO ZŘÍZENÍ OBJÍZDNÝCH TRAS</t>
  </si>
  <si>
    <t>SO201 - Most ev.č. 244-003 přes Mratínský potok</t>
  </si>
  <si>
    <t>zemní práce</t>
  </si>
  <si>
    <t>základy</t>
  </si>
  <si>
    <t>svislé konstrukce (a kompletní)</t>
  </si>
  <si>
    <t>vodorovné konstrukce</t>
  </si>
  <si>
    <t>komunikace</t>
  </si>
  <si>
    <t>přidružená stavební výroba</t>
  </si>
  <si>
    <t>potrubí</t>
  </si>
  <si>
    <t>ostatní konstrukce a práce</t>
  </si>
  <si>
    <t>1 - zemní práce</t>
  </si>
  <si>
    <t>11343</t>
  </si>
  <si>
    <t>ODSTRAN KRYTU ZPEVNĚNÝCH PLOCH S ASFALT POJIVEM VČET PODKLADU</t>
  </si>
  <si>
    <t>Odstranění asfaltového krytu silnice II/244 před a za mostem._x000d_
Kubatury stanoveny planimetrováním v Acad.</t>
  </si>
  <si>
    <t>stará vozovka před mostem:67,8*0,515 = 34,917000 =&gt; A _x000d_
stará vozovka na mostě:46,30*0,271 = 12,547300 =&gt; B _x000d_
stará vozovka za mostem:50,6*0,58 = 29,348000 =&gt; C _x000d_
A+B+C = 76,812300 =&gt; D</t>
  </si>
  <si>
    <t>12373</t>
  </si>
  <si>
    <t>ODKOP PRO SPOD STAVBU SILNIC A ŽELEZNIC TŘ. I</t>
  </si>
  <si>
    <t>výkopy z trasy tř. I zeminy nepoužitelné k jakémukoli použití včetně odvozu, uložení a poplatku za skládku						_x000d_
Kubatury stanoveny planimetrováním z řezů</t>
  </si>
  <si>
    <t>naplaveniny v korytě pod mostem:0,8*4,0 = 3,200000 =&gt; A _x000d_
teréní lavice v korytě k odtěžení:2,5*9,0 = 22,500000 =&gt; B _x000d_
vývrtek z pilot:14*7,235826 = 101,301564 =&gt; C _x000d_
A+B+C = 127,001564 =&gt; D</t>
  </si>
  <si>
    <t>12673</t>
  </si>
  <si>
    <t>ZŘÍZENÍ STUPŇŮ V PODLOŽÍ NÁSYPŮ TŘ. I</t>
  </si>
  <si>
    <t>zřízení stupňů na stávajícím násypu SIL. II/244 pro řádné napojení navazujícího přísypu v případě zpětného použití odvoz a uložení na meziskládku odvoz přebytku na skládku včetně uložení a poplatku za skládku_x000d_
Planimetrování v Acad</t>
  </si>
  <si>
    <t>vpravo směr Kostelec:0,37*4,0 = 1,480000 =&gt; A _x000d_
naplaveniny v korytě pod mostem:0,37*13,0 = 4,810000 =&gt; B _x000d_
A+B = 6,290000 =&gt; C</t>
  </si>
  <si>
    <t>13173</t>
  </si>
  <si>
    <t>HLOUBENÍ JAM ZAPAŽ I NEPAŽ TŘ. I</t>
  </si>
  <si>
    <t>Svahované jámy pro základ pasy stěn rámu lokálně pažené pomocí štětovnic (délka štětovnic cca 4,5m)_x000d_
včetně částečného odvozu zeminy, uložení a poplatku za skládku, včetně čerpání vody_x000d_
plocha odměřena z Cad</t>
  </si>
  <si>
    <t>Výkop za OP1:3,53*50,92 = 179,747600 =&gt; A _x000d_
Výkop za OP2:5,55*47,45 = 263,347500 =&gt; B _x000d_
Výkop za OP2_zbytek:19,1*0,64 = 12,224000 =&gt; C _x000d_
A+B+C = 455,319100 =&gt; D</t>
  </si>
  <si>
    <t>17110</t>
  </si>
  <si>
    <t>ULOŽENÍ SYPANINY DO NÁSYPŮ SE ZHUTNĚNÍM</t>
  </si>
  <si>
    <t>Požadavky a výsledné parametry dle ČSN 736133._x000d_
Kompletní provedení včetně nákupu a dodávky potřebných materiálů, včetně všech_x000d_
souvisejících prací (např. natěžení, dopravy, uložení, hutnění atp.)._x000d_
Zhotovitel navrhne a ocení pro něj nejvhodnější technologii tak, aby byly splněny_x000d_
definované požadavky. Prokázání vhodnosti bude doloženo splněním definovaných_x000d_
požadovaných parametrů v souladu s TKP a ZTKP._x000d_
Veškeré práce a použitý materiál musí být odsouhlasem TDI._x000d_
Plochy odměřeny z Cad</t>
  </si>
  <si>
    <t>Rozšíření před mostem vpravo:7,4*0,22 = 1,628000 =&gt; A _x000d_
Rozšíření před mostem vlevo:9,8*0,22 = 2,156000 =&gt; B _x000d_
Rozšíření za mostem vpravo:4,0*0,22 = 0,880000 =&gt; C _x000d_
Rozšíření za mostem vlevo:8,0*0,22 = 1,760000 =&gt; D _x000d_
Násyp za nátokovým křídlem OP1:5,0*2,0 = 10,000000 =&gt; E _x000d_
A+B+C+D+E = 16,424000 =&gt; F</t>
  </si>
  <si>
    <t>17411</t>
  </si>
  <si>
    <t>ZÁSYP JAM A RÝH ZEMINOU SE ZHUTNĚNÍM</t>
  </si>
  <si>
    <t>zpětný zásyp výkopů - zemina vhodná do násyp. tělesa, včetně natěžení, dovozu a případného poplatku za materiál							_x000d_
(úhel vn. Tření min. 25st, objem. Tíha 18kN/m3, Cef=5kPA)							_x000d_
Zpětné záspy budou počítané z celkových výkopů							_x000d_
plochy odm. z Cad</t>
  </si>
  <si>
    <t>Výkop za OP1:179,7 = 179,700000 =&gt; A _x000d_
Výkop za OP2:263,3 = 263,300000 =&gt; B _x000d_
Výkop za OP2_zbytek:12,2 = 12,200000 =&gt; C _x000d_
A+B+C = 455,200000 =&gt; D _x000d_
odečet nových konstrukcí z celkových výkopů kolem stáv.opěr:151,2 m3_x000d_
455,2-151,2 = 304,000000 =&gt; E</t>
  </si>
  <si>
    <t>17511</t>
  </si>
  <si>
    <t>OBSYP POTRUBÍ A OBJEKTŮ SE ZHUTNĚNÍM</t>
  </si>
  <si>
    <t>násyp svahových kuželů			_x000d_
včetně natěžení, dovozu a případného poplatku za materiál</t>
  </si>
  <si>
    <t>Obsyp kanalizace: 1,7*0,6*2,0 = 2,040000 =&gt; A</t>
  </si>
  <si>
    <t>18220</t>
  </si>
  <si>
    <t>ROZPROSTŘENÍ ORNICE VE SVAHU</t>
  </si>
  <si>
    <t>úprava povrchů násypů po rozhraní kubatur, vrstva ornice tl. 150 mm			_x000d_
včetně natěžení, dovozu a případného poplatku za materiál			_x000d_
Kubatury stanoveny panimetrováním z příčných řezů</t>
  </si>
  <si>
    <t>Ornice před mostem vpravo:0,15*37,42 = 5,613000 =&gt; A _x000d_
Ornice před mostem vlevo:0,15*51,16 = 7,674000 =&gt; B _x000d_
Ornice za mostem vpravo:0,15*58,79 = 8,818500 =&gt; C _x000d_
Ornice za mostem vpravo - v korytě:0,15*7,83 = 1,174500 =&gt; D _x000d_
Ornice za mostem vlevo:0,15*27,95 = 4,192500 =&gt; E _x000d_
A+B+C+D+E = 27,472500 =&gt; F</t>
  </si>
  <si>
    <t>18242</t>
  </si>
  <si>
    <t>ZALOŽENÍ TRÁVNÍKU HYDROOSEVEM NA ORNICI</t>
  </si>
  <si>
    <t>výměra viz plocha rozprostření ornice - položka č. 18220</t>
  </si>
  <si>
    <t>27,5/0,15 = 183,333333 =&gt; A</t>
  </si>
  <si>
    <t>2 - základy</t>
  </si>
  <si>
    <t>21263</t>
  </si>
  <si>
    <t>TRATIVODY KOMPLET Z TRUB Z PLAST HMOT DN DO 150MM</t>
  </si>
  <si>
    <t>M</t>
  </si>
  <si>
    <t>drenáž za opěrami a křídly, vč. chrániček, vč. vyústění</t>
  </si>
  <si>
    <t>Rub OP1:19,0 = 19,000000 =&gt; A _x000d_
Rub OP2:19,0 = 19,000000 =&gt; B _x000d_
A+B = 38,000000 =&gt; C</t>
  </si>
  <si>
    <t>21331</t>
  </si>
  <si>
    <t>DRENÁŽNÍ VRSTVY Z BETONU MEZEROVITÉHO (DRENÁŽNÍHO)</t>
  </si>
  <si>
    <t>obetonování drenáže za OP1:19,0*0,09 = 1,710000 =&gt; A _x000d_
obetonování drenáže za OP2:19,0*0,09 = 1,710000 =&gt; B _x000d_
A+B = 3,420000 =&gt; C</t>
  </si>
  <si>
    <t>21341</t>
  </si>
  <si>
    <t>DRENÁŽNÍ VRSTVY Z PLASTBETONU (PLASTMALTY)</t>
  </si>
  <si>
    <t>odvodnění mostovky pravé úžlabí:0,78*0,05 = 0,039000 =&gt; A _x000d_
odvodnění mostovky levé úžlabí:0,78*0,05 = 0,039000 =&gt; B _x000d_
lokální rozšíření drenážního pruhu:1,50*0,05 = 0,075000 =&gt; C _x000d_
A+B+C = 0,153000 =&gt; D</t>
  </si>
  <si>
    <t>224324</t>
  </si>
  <si>
    <t>PILOTY ZE ŽELEZOBETONU C25/30</t>
  </si>
  <si>
    <t>XC2 XA1, vč. šablon pro hluché vrtání, odstranění hlav pilot a odvozu na skládku, vč. uložení a popl. za skládku</t>
  </si>
  <si>
    <t>Opěra 01PM:7*8,0*0,45*0,45*3,14 = 35,607600 =&gt; A _x000d_
Opěra 02PM:7*8,0*0,45*0,45*3,14 = 35,607600 =&gt; B _x000d_
A+B = 71,215200 =&gt; C</t>
  </si>
  <si>
    <t>224365</t>
  </si>
  <si>
    <t>VÝZTUŽ PILOT Z OCELI 10505, B500B</t>
  </si>
  <si>
    <t>T</t>
  </si>
  <si>
    <t>viz výkres tvaru a výztuže pilot_x000d_
příloha č. D.1.2_08</t>
  </si>
  <si>
    <t>756,9/1000*14 = 10,596600 =&gt; A</t>
  </si>
  <si>
    <t>23217A</t>
  </si>
  <si>
    <t>ŠTĚTOVÉ STĚNY BERANĚNÉ Z KOVOVÝCH DÍLCŮ DOČASNÉ (PLOCHA)</t>
  </si>
  <si>
    <t>na konci křídla OP1 - povodní str.:4,5*5,5 = 24,750000 =&gt; A _x000d_
Přehrazení toku na návodní straně:4,5*7,0 = 31,500000 =&gt; B _x000d_
A+B = 56,250000 =&gt; C</t>
  </si>
  <si>
    <t>264341</t>
  </si>
  <si>
    <t>VRTY PRO PILOTY TŘ. III D DO 1000MM</t>
  </si>
  <si>
    <t xml:space="preserve">vč. naložení a  odvozu. _x000d_
Délky vrtů vykázány včetně hluchého vrtání</t>
  </si>
  <si>
    <t>OP1:(8,0+3,5)*7 = 80,500000 =&gt; A _x000d_
OP2:(8,0+3,5)*7 = 80,500000 =&gt; B _x000d_
A+B = 161,000000 =&gt; C</t>
  </si>
  <si>
    <t>272314</t>
  </si>
  <si>
    <t>ZÁKLADY Z PROSTÉHO BETONU DO C25/30</t>
  </si>
  <si>
    <t>Beton přechodových prahů v korytě C25/30 XA1 XF3_x000d_
plocha odměřena z CADu</t>
  </si>
  <si>
    <t>Ukončení zpevnění - návodní strana:8,62*0,5 = 4,310000 =&gt; A _x000d_
Ukončení zpevnění - povodní strana:8,12*0,5 = 4,060000 =&gt; B _x000d_
Podél schodiště:1,97*0,25 = 0,492500 =&gt; C _x000d_
A+B+C = 8,862500 =&gt; D</t>
  </si>
  <si>
    <t>272325</t>
  </si>
  <si>
    <t>ZÁKLADY ZE ŽELEZOBETONU DO C30/37</t>
  </si>
  <si>
    <t>Beton základů rámu C30/37 XC2 XA1 XF3, včetně bednění</t>
  </si>
  <si>
    <t>Základ OP1:12,75*0,82 = 10,455000 =&gt; A _x000d_
Základ OP2:12,75*0,82 = 10,455000 =&gt; B _x000d_
A+B = 20,910000 =&gt; C</t>
  </si>
  <si>
    <t>272365</t>
  </si>
  <si>
    <t>VÝZTUŽ ZÁKLADŮ Z OCELI 10505, B500B</t>
  </si>
  <si>
    <t>viz příloha č. D.1.2_10</t>
  </si>
  <si>
    <t>20,9*200/1000 = 4,180000 =&gt; A</t>
  </si>
  <si>
    <t>28999</t>
  </si>
  <si>
    <t>OPLÁŠTĚNÍ (ZPEVNĚNÍ) Z FÓLIE</t>
  </si>
  <si>
    <t>(PE těsnící fólie za rubem opěry v přech. oblasti) chráněná obsypem z písku tl. 100 mm oboustranně</t>
  </si>
  <si>
    <t>Za rubem OP1:3,37*9,12 = 30,734400 =&gt; A _x000d_
Za křídly OP1:3,0*9,12 = 27,360000 =&gt; B _x000d_
Za rubem OP2:4,1*8,2 = 33,620000 =&gt; C _x000d_
Za křídly OP2:3,0*8,2 = 24,600000 =&gt; D _x000d_
A+B+C+D = 116,314400 =&gt; E</t>
  </si>
  <si>
    <t>3 - svislé konstrukce (a kompletní)</t>
  </si>
  <si>
    <t>31717</t>
  </si>
  <si>
    <t>KOVOVÉ KONSTRUKCE PRO KOTVENÍ ŘÍMSY</t>
  </si>
  <si>
    <t>KG</t>
  </si>
  <si>
    <t>6 kg/kus, vč. lepidla a lepení kotev</t>
  </si>
  <si>
    <t>pravá římsa :8*6,0 = 48,000000 =&gt; A _x000d_
levá římsa :8*6,0 = 48,000000 =&gt; B _x000d_
A+B = 96,000000 =&gt; C</t>
  </si>
  <si>
    <t>317325</t>
  </si>
  <si>
    <t>ŘÍMSY ZE ŽELEZOBETONU DO C30/37</t>
  </si>
  <si>
    <t>včetně bednění, úprav pracovních a dilatačních spar</t>
  </si>
  <si>
    <t>levá římsa :0,222*7,8 = 1,731600 =&gt; A _x000d_
pravá římsa :0,222*7,8 = 1,731600 =&gt; B _x000d_
A+B = 3,463200 =&gt; C</t>
  </si>
  <si>
    <t>317365</t>
  </si>
  <si>
    <t>VÝZTUŽ ŘÍMS Z OCELI 10505, B500B</t>
  </si>
  <si>
    <t>levá římsa :0,16*1,7 = 0,272000 =&gt; A _x000d_
pravá římsa:0,16*1,7 = 0,272000 =&gt; B _x000d_
A+B = 0,544000 =&gt; C</t>
  </si>
  <si>
    <t>333326</t>
  </si>
  <si>
    <t>MOSTNÍ OPĚRY A KŘÍDLA ZE ŽELEZOVÉHO BETONU DO C40/50</t>
  </si>
  <si>
    <t>beton C35/45, včetně bednění, včetně úpravy pracovních a dilatačních spar</t>
  </si>
  <si>
    <t>OP1….......... 35/45 (XC4 XD1 XF4):0,6*15,91 = 9,546000 =&gt; A _x000d_
OP2….......... 35/45 (XC4 XD1 XF4):0,6*15,04 = 9,024000 =&gt; B _x000d_
Křídla OP1…. 35/45 (XC4 XD3 XF4):0,6*10,73+0,6*7,71 = 11,064000 =&gt; C _x000d_
Křídla OP2…. 35/45 (XC4 XD3 XF4):0,6*7,49+0,6*10,52 = 10,806000 =&gt; D _x000d_
A+B+C+D = 40,440000 =&gt; E</t>
  </si>
  <si>
    <t>333365</t>
  </si>
  <si>
    <t>VÝZTUŽ MOSTNÍCH OPĚR A KŘÍDEL Z OCELI 10505, B500B</t>
  </si>
  <si>
    <t>Výztuž OP1 (stěna rámu):0,25*9,5 = 2,375000 =&gt; A _x000d_
Výztuž OP2 (stěna rámu):0,25*9,0 = 2,250000 =&gt; B _x000d_
Výztuž křídel OP1:0,13*11,1 = 1,443000 =&gt; C _x000d_
Výztuž křídel OP2:0,13*10,8 = 1,404000 =&gt; D _x000d_
A+B+C+D = 7,472000 =&gt; E</t>
  </si>
  <si>
    <t>4 - vodorovné konstrukce</t>
  </si>
  <si>
    <t>421326</t>
  </si>
  <si>
    <t>MOSTNÍ NOSNÉ DESKOVÉ KONSTRUKCE ZE ŽELEZOBETONU C40/50</t>
  </si>
  <si>
    <t>Beton NK 35/45 XC4 XD1 XF4, včetně bednění</t>
  </si>
  <si>
    <t>mostovka (deska trámu):3,279*8,6 = 28,199400 =&gt; A</t>
  </si>
  <si>
    <t>421365</t>
  </si>
  <si>
    <t>VÝZTUŽ MOSTNÍ DESKOVÉ KONSTRUKCE Z OCELI 10505, B500B</t>
  </si>
  <si>
    <t>výztuž NK -příčel rámu: 0,27*28,2 = 7,614000 =&gt; A</t>
  </si>
  <si>
    <t>451312</t>
  </si>
  <si>
    <t>PODKLADNÍ A VÝPLŇOVÉ VRSTVY Z PROSTÉHO BETONU C12/15</t>
  </si>
  <si>
    <t>pod OP1:17,594*0,21 = 3,694740 =&gt; A _x000d_
pod OP2:17,594*0,21 = 3,694740 =&gt; B _x000d_
pod drenáž za OP1:0,3*16,77 = 5,031000 =&gt; C _x000d_
pod drenáž za OP2:0,3*12,77 = 3,831000 =&gt; D _x000d_
A+B+C+D = 16,251480 =&gt; E</t>
  </si>
  <si>
    <t>451314</t>
  </si>
  <si>
    <t>PODKLADNÍ A VÝPLŇOVÉ VRSTVY Z PROSTÉHO BETONU C25/30</t>
  </si>
  <si>
    <t>betonové lože C25/30n - XF3, tl. 150 mm_x000d_
plochy z CADu</t>
  </si>
  <si>
    <t>Pod žlabovky za PK OP1:0,098*4,0 = 0,392000 =&gt; A _x000d_
Pod žlabovky za LK OP1:0,098*4,7 = 0,460600 =&gt; B _x000d_
Pod žlabovky za PK OP2:0,098*4,7 = 0,460600 =&gt; C _x000d_
Pod žlabovky za LK OP2:0,098*4,0 = 0,392000 =&gt; D ....A+B+C+D=1,7_x000d_
 zpevnění za koncem říms : 8*0,15 = 1,200000 =&gt; F _x000d_
Skluz za koncem PK OP1_svah koryta:0,15*1,41 = 0,211500 =&gt; E _x000d_
Skluz za koncem PK OP1_téměř vodorovný:0,15*1,11 = 0,166500 =&gt; G _x000d_
Skluz za koncem LK OP1_svah koryta:0,15*1,51 = 0,226500 =&gt; H _x000d_
Skluz za koncem LK OP1_téměř vodorovný:0,15*1,0 = 0,150000 =&gt; I _x000d_
Skluz za koncem PK OP2_svah koryta:0,15*2,4 = 0,360000 =&gt; J _x000d_
Zpevnění za koncem PK OP2_schodiště:0,23*2,4 = 0,552000 =&gt; K _x000d_
Skluz za koncem LK OP2_svah koryta:0,15*1,67 = 0,250500 =&gt; L _x000d_
Skluz za koncem LK OP2_téměř vodorovný:0,15*1,41 = 0,211500 =&gt; M ...E+G+H+I+J+K+L+M=2,1_x000d_
Opevnění koryta:_x000d_
Pod mostem - vodorovné:0,15*49,2 = 7,380000 =&gt; N _x000d_
Mezi křídly - návodní strana - vodorovné:0,15*18,3 = 2,745000 =&gt; O _x000d_
Mezi křídly - povodní strana - vodorovné:0,15*15,2 = 2,280000 =&gt; P _x000d_
Před PK OP1 - šikmé:0,15*5,66 = 0,849000 =&gt; Q _x000d_
Před LK OP1 - šikmé:0,15*3,96 = 0,594000 =&gt; R _x000d_
Před PK OP2 - šikmé:0,15*5,9 = 0,885000 =&gt; S _x000d_
Před LK OP2 - šikmé:0,15*4,41 = 0,661500 =&gt; T _x000d_
Před OP1 - šikmé pod mostem:0,15*7,93 = 1,189500 =&gt; U _x000d_
Před OP2 - šikmé pod mostem:0,15*7,72 = 1,158000 =&gt; V ....N+O+P+R+S+T+U+V=17,7_x000d_
A+B+C+D+F+E+G+H+I+J+K+L+M+N+O+P+Q+R+S+T+U+V = 22,775700 =&gt; W</t>
  </si>
  <si>
    <t>45157</t>
  </si>
  <si>
    <t>PODKLADNÍ A VÝPLŇOVÉ VRSTVY Z KAMENIVA TĚŽENÉHO</t>
  </si>
  <si>
    <t>Ochranný obsyp PE folie 100+100mm</t>
  </si>
  <si>
    <t>PE fólie v přech. oblasti za drenáží: 116,3*0,2 = 23,260000 =&gt; A</t>
  </si>
  <si>
    <t>458523</t>
  </si>
  <si>
    <t>VÝPLŇ ZA OPĚRAMI A ZDMI Z KAMENIVA DRCENÉHO, INDEX ZHUTNĚNÍ ID DO 0,9</t>
  </si>
  <si>
    <t>ochranný obsyp rubu rámu, ŠD 0-32, Id=0,9</t>
  </si>
  <si>
    <t>Drenážní obsyp za rubem OP1:0,9*18,87 = 16,983000 =&gt; A _x000d_
Drenážní obsyp za rubem OP2:0,9*19,50 = 17,550000 =&gt; B _x000d_
Přechodový klín za OP1:8,61*0,54 = 4,649400 =&gt; C _x000d_
Přechodový klín za OP2:8,61*0,6 = 5,166000 =&gt; D _x000d_
A+B+C+D = 44,348400 =&gt; E</t>
  </si>
  <si>
    <t>46321</t>
  </si>
  <si>
    <t>ROVNANINA Z LOMOVÉHO KAMENE</t>
  </si>
  <si>
    <t>s urovaným lícem a proštěrkováním (min. hmotnost 1 kamene 70kg)</t>
  </si>
  <si>
    <t>OPĚVNĚNÍ KORYTA TĚŽKÝM KAMENEM:_x000d_
Návodní strana - pravý břeh:0,2*11,29 = 2,258000 =&gt; A _x000d_
Návodní strana - levý břeh:0,2*10,47 = 2,094000 =&gt; B _x000d_
Opevnění dna před přechodovým prahem - návodní strana:0,2*7,34 = 1,468000 =&gt; C _x000d_
Opevnění dna za přechodovým prahem - povodní strana:0,2*4,42 = 0,884000 =&gt; D _x000d_
A+B+C+D = 6,704000 =&gt; E</t>
  </si>
  <si>
    <t>465512</t>
  </si>
  <si>
    <t>DLAŽBY Z LOMOVÉHO KAMENE NA MC</t>
  </si>
  <si>
    <t>lomový kámen tř. I (dle ČSN 72 1860), tl. 200 mm, spárování cementovou maltou XF4, do betonového lože viz. pol. č. 451314_x000d_
výměry ploch přebrány z pol. č. 451314</t>
  </si>
  <si>
    <t>4x zpevnění za koncem říms:0,2*8,0 = 1,600000 =&gt; A _x000d_
Skluz za koncem PK OP1_svah koryta:0,2*1,41 = 0,282000 =&gt; B _x000d_
Skluz za koncem PK OP1_téměř vodorovný:0,2*1,11 = 0,222000 =&gt; C _x000d_
Skluz za koncem LK OP1_svah koryta:0,2*1,51 = 0,302000 =&gt; D _x000d_
Skluz za koncem LK OP1_téměř vodorovný:0,2*1,0 = 0,200000 =&gt; E _x000d_
Skluz za koncem PK OP2_svah koryta:0,2*2,4 = 0,480000 =&gt; F _x000d_
Zpevnění za koncem PK OP2_schodiště:0,2*2,4 = 0,480000 =&gt; G _x000d_
Skluz za koncem LK OP2_svah koryta:0,2*1,67 = 0,334000 =&gt; H _x000d_
Skluz za koncem LK OP2_téměř vodorovný:0,2*1,41 = 0,282000 =&gt; I _x000d_
Opevnění koryta:_x000d_
Pod mostem - vodorovné:0,2*49,2 = 9,840000 =&gt; J _x000d_
Mezi křídly - návodní strana - vodorovné:0,2*18,3 = 3,660000 =&gt; K _x000d_
Mezi křídly - povodní strana - vodorovné:0,2*15,2 = 3,040000 =&gt; L _x000d_
Před PK OP1 - šikmé:0,2*5,66 = 1,132000 =&gt; M _x000d_
Před LK OP1 - šikmé:0,2*3,96 = 0,792000 =&gt; N _x000d_
Před PK OP2 - šikmé:0,2*5,9 = 1,180000 =&gt; O _x000d_
Před LK OP2 - šikmé:0,2*4,41 = 0,882000 =&gt; P _x000d_
Před OP1 - šikmé pod mostem:0,2*7,93 = 1,586000 =&gt; Q _x000d_
Před OP2 - šikmé pod mostem:0,2*7,72 = 1,544000 =&gt; R _x000d_
A+B+C+D+E+F+G+H+I+J+K+L+M+N+O+P+Q+R = 27,838000 =&gt; S</t>
  </si>
  <si>
    <t>5 - komunikace</t>
  </si>
  <si>
    <t>56314</t>
  </si>
  <si>
    <t>VOZOVKOVÉ VRSTVY Z MECHANICKY ZPEVNĚNÉHO KAMENIVA TL. DO 200MM</t>
  </si>
  <si>
    <t xml:space="preserve">fr. 0-32,  tl. 170mm jako podklad pro podkladní vrstvu z ACO_x000d_
plocha odměřena z Cad</t>
  </si>
  <si>
    <t>vozovka před mostem:82,5 = 82,500000 =&gt; A _x000d_
vozovka za mostem:60,5 = 60,500000 =&gt; B _x000d_
A+B = 143,000000 =&gt; C</t>
  </si>
  <si>
    <t>56335</t>
  </si>
  <si>
    <t>VOZOVKOVÉ VRSTVY ZE ŠTĚRKODRTI TL. DO 250MM</t>
  </si>
  <si>
    <t xml:space="preserve">fr. 0-63,  tl. 250mm (ŠDa) (tzv. "skládaná štěrkodrť" uložená na pláň)_x000d_
plocha odměřena z Cad</t>
  </si>
  <si>
    <t>56962</t>
  </si>
  <si>
    <t>ZPEVNĚNÍ KRAJNIC Z RECYKLOVANÉHO MATERIÁLU TL DO 100MM</t>
  </si>
  <si>
    <t>recyklovaná asfaltová směs s přidáním pojiva R-mat v tl. 100mm (TP 208:2009)_x000d_
plocha odměřena z Cad</t>
  </si>
  <si>
    <t>vozovka před mostem VPRAVO:5,1 = 5,100000 =&gt; A _x000d_
vozovka před mostem VLEVO:5,9 = 5,900000 =&gt; B _x000d_
vozovka za mostem VPRAVO:3,3 = 3,300000 =&gt; C _x000d_
vozovka za mostem VLEVO:3,5 = 3,500000 =&gt; D _x000d_
A+B+C+D = 17,800000 =&gt; E</t>
  </si>
  <si>
    <t>572123</t>
  </si>
  <si>
    <t>INFILTRAČNÍ POSTŘIK Z EMULZE DO 1,0KG/M2</t>
  </si>
  <si>
    <t>PS-C, 0,8 kg/m2 Infiltrační do MZK + posyp kamenivem drceným 3kg/m2_x000d_
plocha odměřena z Cad</t>
  </si>
  <si>
    <t>PŘED mostem:82,50 = 82,500000 =&gt; A _x000d_
NA mostě:58,50 = 58,500000 =&gt; B _x000d_
ZA mostem:60,50 = 60,500000 =&gt; C _x000d_
A+B+C = 201,500000 =&gt; D</t>
  </si>
  <si>
    <t>572213</t>
  </si>
  <si>
    <t>SPOJOVACÍ POSTŘIK Z EMULZE DO 0,5KG/M2</t>
  </si>
  <si>
    <t>PS-C, 0,35 kg/m2 Spojovací postřik mezi asfaltové vrstvy _x000d_
plocha odměřena z Cad</t>
  </si>
  <si>
    <t>PŘED mostem:67,3 = 67,300000 =&gt; A _x000d_
NA mostě:58,5 = 58,500000 =&gt; B _x000d_
ZA mostem:50,2 = 50,200000 =&gt; C _x000d_
A+B+C = 176,000000 =&gt; D</t>
  </si>
  <si>
    <t>574A34</t>
  </si>
  <si>
    <t>ASFALTOVÝ BETON PRO OBRUSNÉ VRSTVY ACO 11+, 11S TL. 40MM</t>
  </si>
  <si>
    <t>ACO 11+ PMB 45/80-55 (dle ČSN 73 6121)_x000d_
plocha odečtena z Cad</t>
  </si>
  <si>
    <t>obrusná PŘED mostem:67,3 = 67,300000 =&gt; A _x000d_
obrusná NA mostě:58,5 = 58,500000 =&gt; B _x000d_
obrusná ZA mostem:50,2 = 50,200000 =&gt; C _x000d_
A+B+C = 176,000000 =&gt; D</t>
  </si>
  <si>
    <t>574C56</t>
  </si>
  <si>
    <t>ASFALTOVÝ BETON PRO LOŽNÍ VRSTVY ACL 16+, 16S TL. 60MM</t>
  </si>
  <si>
    <t>ACL 16+ PMB 45/80-55 (dle ČSN 73 6121)_x000d_
plocha odečtena z Cad</t>
  </si>
  <si>
    <t>ložná PŘED mostem:67,3 = 67,300000 =&gt; A _x000d_
ložná ZA mostem:50,2 = 50,200000 =&gt; B _x000d_
A+B = 117,500000 =&gt; C</t>
  </si>
  <si>
    <t>574E46</t>
  </si>
  <si>
    <t>ASFALTOVÝ BETON PRO PODKLADNÍ VRSTVY ACP 16+, 16S TL. 50MM</t>
  </si>
  <si>
    <t>podkladní PŘED mostem:82,5 = 82,500000 =&gt; A _x000d_
podkladní ZA mostem:60,5 = 60,500000 =&gt; B _x000d_
A+B = 143,000000 =&gt; C</t>
  </si>
  <si>
    <t>575F53</t>
  </si>
  <si>
    <t>LITÝ ASFALT MA IV (OCHRANA MOSTNÍ IZOLACE) 11 TL. 40MM MODIFIK</t>
  </si>
  <si>
    <t xml:space="preserve">MA IV 11 PMB 25/55-60 v tl. 0,040m					_x000d_
ochrana izolace na nosné konstrukci s posypem předobalenou drtí  fr. 4/8 v množství 2-4 kg/m2					_x000d_
plocha odečtena v Cad</t>
  </si>
  <si>
    <t>ochrana hydroizolace na mostě:61,5 = 61,500000 =&gt; A</t>
  </si>
  <si>
    <t>7 - přidružená stavební výroba</t>
  </si>
  <si>
    <t>711111</t>
  </si>
  <si>
    <t>IZOLACE BĚŽNÝCH KONSTRUKCÍ PROTI ZEMNÍ VLHKOSTI ASFALTOVÝMI NÁTĚRY</t>
  </si>
  <si>
    <t>Nátěr dvouvrstvý (ČSN 73 6129:2016)_x000d_
plocha odměřena z Cad</t>
  </si>
  <si>
    <t>líc OP1 - dvouvrstvý:13,5 = 13,500000 =&gt; A _x000d_
líc OP2 - dvouvrstvý:13,5 = 13,500000 =&gt; B _x000d_
A+B = 27,000000 =&gt; C</t>
  </si>
  <si>
    <t>711112</t>
  </si>
  <si>
    <t>IZOLACE BĚŽNÝCH KONSTRUKCÍ PROTI ZEMNÍ VLHKOSTI ASFALTOVÝMI PÁSY</t>
  </si>
  <si>
    <t>vč. úpravy povrchu podkladu (ALP - penetrační nátěr), přesahy na spoje nejsou započítány ve výměře_x000d_
Plocha odměřena z Cad</t>
  </si>
  <si>
    <t xml:space="preserve">rub OP1 vč. křídel - svislá:48,5 = 48,500000 =&gt; A _x000d_
rub OP2 vč. křídel -  svislá:48,5 = 48,500000 =&gt; B _x000d_
rub OP1 - vodorovná na základu:3,8 = 3,800000 =&gt; C _x000d_
rub OP2 - vodorovná na základu:3,8 = 3,800000 =&gt; D _x000d_
A+B+C+D = 104,600000 =&gt; E</t>
  </si>
  <si>
    <t>711432</t>
  </si>
  <si>
    <t>IZOLACE MOSTOVEK POD ŘÍMSOU ASFALTOVÝMI PÁSY</t>
  </si>
  <si>
    <t>vč. úpravy povrchu podkladu (penetrační nátěr), přesahy na spoje nejsou započítány ve výměře_x000d_
plocha odměřena v Cad</t>
  </si>
  <si>
    <t>pod levou římsou:7,8*0,6 = 4,680000 =&gt; A _x000d_
pod pravou římsou:7,8*0,6 = 4,680000 =&gt; B _x000d_
A+B = 9,360000 =&gt; C</t>
  </si>
  <si>
    <t>711442</t>
  </si>
  <si>
    <t>IZOLACE MOSTOVEK CELOPLOŠNÁ ASFALTOVÝMI PÁSY S PEČETÍCÍ VRSTVOU</t>
  </si>
  <si>
    <t>vč. úpravy povrchu podkladu (kotevní impregnační nátěr), přesahy na spoje nejsou započítány ve výměře_x000d_
Plocha odměřena z Cad</t>
  </si>
  <si>
    <t>MOSTOVKA shora:67,1 = 67,100000 =&gt; A</t>
  </si>
  <si>
    <t>711509</t>
  </si>
  <si>
    <t>OCHRANA IZOLACE NA POVRCHU TEXTILIÍ</t>
  </si>
  <si>
    <t>nebo 2 vrstvy geotextilie o gramáži 300g/m2_x000d_
Plocha odměřena v Cad</t>
  </si>
  <si>
    <t>rub opěr a křídel:97,0 = 97,000000 =&gt; A _x000d_
líc opěr a křídel:27,0 = 27,000000 =&gt; B _x000d_
A+B = 124,000000 =&gt; C</t>
  </si>
  <si>
    <t>78382</t>
  </si>
  <si>
    <t>NÁTĚRY BETON KONSTR TYP S2 (OS-B)</t>
  </si>
  <si>
    <t>vč. přípravy podkladu</t>
  </si>
  <si>
    <t>pod levou římsou:7,8*0,7 = 5,460000 =&gt; A _x000d_
pod pravou římsou:7,8*0,7 = 5,460000 =&gt; B _x000d_
A+B = 10,920000 =&gt; C</t>
  </si>
  <si>
    <t>78383</t>
  </si>
  <si>
    <t>NÁTĚRY BETON KONSTR TYP S4 (OS-C)</t>
  </si>
  <si>
    <t>odrazná plocha pravé římsy:7,8*0,3 = 2,340000 =&gt; A _x000d_
odrazná plocha levé římsy:7,8*0,3 = 2,340000 =&gt; B _x000d_
A+B = 4,680000 =&gt; C</t>
  </si>
  <si>
    <t>8 - potrubí</t>
  </si>
  <si>
    <t>81471</t>
  </si>
  <si>
    <t>POTRUBÍ Z TRUB BETONOVÝCH DN DO 1000MM</t>
  </si>
  <si>
    <t>včetně zhotovení zatrubnění a odstranění po stavbě a odvozu na skládku</t>
  </si>
  <si>
    <t>zatrubnění potoka: 35,0 = 35,000000 =&gt; A</t>
  </si>
  <si>
    <t>87145</t>
  </si>
  <si>
    <t>POTRUBÍ Z TRUB PLASTOVÝCH TLAKOVÝCH HRDLOVÝCH DN DO 300MM</t>
  </si>
  <si>
    <t>nadstavení kanalizační trouby včetně dovozu a montáže</t>
  </si>
  <si>
    <t>potrubí kanalizační DN300:2,5 = 2,500000 =&gt; A</t>
  </si>
  <si>
    <t>9 - ostatní konstrukce a práce</t>
  </si>
  <si>
    <t>9112A1</t>
  </si>
  <si>
    <t>ZÁBRADLÍ MOSTNÍ S VODOR MADLY - DODÁVKA A MONTÁŽ</t>
  </si>
  <si>
    <t>z ocelových trubek dvoumadlových vč. kotvení a kotevních přípravků</t>
  </si>
  <si>
    <t>pravé křídlo OP1:4,0 = 4,000000 =&gt; A _x000d_
levé křídlo OP1:4,7 = 4,700000 =&gt; B _x000d_
pravé křídlo OP2:4,7 = 4,700000 =&gt; C _x000d_
levé křídlo OP2:4,0 = 4,000000 =&gt; D _x000d_
A+B+C+D = 17,400000 =&gt; E</t>
  </si>
  <si>
    <t>9112B1</t>
  </si>
  <si>
    <t>ZÁBRADLÍ MOSTNÍ SE SVISLOU VÝPLNÍ - DODÁVKA A MONTÁŽ</t>
  </si>
  <si>
    <t>pravá římsa :7,8 = 7,800000 =&gt; A _x000d_
levá římsa :7,8 = 7,800000 =&gt; B _x000d_
A+B = 15,600000 =&gt; C</t>
  </si>
  <si>
    <t>91345</t>
  </si>
  <si>
    <t>NIVELAČNÍ ZNAČKY KOVOVÉ</t>
  </si>
  <si>
    <t>Opěra 1:2 = 2,000000 =&gt; A _x000d_
Opěra 2:2 = 2,000000 =&gt; B _x000d_
A+B = 4,000000 =&gt; C</t>
  </si>
  <si>
    <t>91355</t>
  </si>
  <si>
    <t>EVIDENČNÍ ČÍSLO MOSTU</t>
  </si>
  <si>
    <t>915111</t>
  </si>
  <si>
    <t>VODOROVNÉ DOPRAVNÍ ZNAČENÍ BARVOU HLADKÉ - DODÁVKA A POKLÁDKA</t>
  </si>
  <si>
    <t>Vodorovné dopravní značení barvou hladké (dodávka a pokládka)</t>
  </si>
  <si>
    <t>Krajní vodící 0.25m:2*0,25*24,5 = 12,250000 =&gt; A _x000d_
Dělící 0.125m:1*0,125*24,5 = 3,062500 =&gt; B _x000d_
A+B = 15,312500 =&gt; C</t>
  </si>
  <si>
    <t>917211</t>
  </si>
  <si>
    <t>ZÁHONOVÉ OBRUBY Z BETONOVÝCH OBRUBNÍKŮ ŠÍŘ 50MM</t>
  </si>
  <si>
    <t>obrubníky C30/37 - XF4 + XD3, lemování dlažby 50/250_x000d_
odečteno z Cad</t>
  </si>
  <si>
    <t>OP1 PK - lemování skluzu:4,29 = 4,290000 =&gt; A _x000d_
OP1 LK - lemování skluzu:3,8 = 3,800000 =&gt; B _x000d_
OP2 PK - lemování skluzu:4,3 = 4,300000 =&gt; C _x000d_
OP2 LK - lemování skluzu:4,62 = 4,620000 =&gt; D _x000d_
4x lemování zpevnění za koncem říms NK:13,2 = 13,200000 =&gt; E _x000d_
A+B+C+D+E = 30,210000 =&gt; F</t>
  </si>
  <si>
    <t>917224</t>
  </si>
  <si>
    <t>SILNIČNÍ A CHODNÍKOVÉ OBRUBY Z BETONOVÝCH OBRUBNÍKŮ ŠÍŘ 150MM</t>
  </si>
  <si>
    <t>obrubníky C30/37 - XF4 + XD3, lemování dlažby od strany vozovky 150/250_x000d_
odečteno z Cad</t>
  </si>
  <si>
    <t>zpevnění u konců říms od strany vozovky: 10,0 = 10,000000 =&gt; A</t>
  </si>
  <si>
    <t>933331</t>
  </si>
  <si>
    <t>ZKOUŠKA INTEGRITY ULTRAZVUKEM V TRUBKÁCH PILOT SYSTÉMOVÝCH</t>
  </si>
  <si>
    <t>Zkoušky CHA (2ks na každé pilotové skupině)	_x000d_
Celkem 2 pilotové skupiny (op 01pm + 02pm)</t>
  </si>
  <si>
    <t>933333</t>
  </si>
  <si>
    <t>ZKOUŠKA INTEGRITY ULTRAZVUKEM ODRAZ METOD PIT PILOT SYSTÉMOVÝCH</t>
  </si>
  <si>
    <t>Zkoušky PIT (na každé pilotě)</t>
  </si>
  <si>
    <t>OP1 PM:7 = 7,000000 =&gt; A _x000d_
OP2 PM:7 = 7,000000 =&gt; B _x000d_
A+B = 14,000000 =&gt; C</t>
  </si>
  <si>
    <t>935212</t>
  </si>
  <si>
    <t>PŘÍKOPOVÉ ŽLABY Z BETON TVÁRNIC ŠÍŘ DO 600MM DO BETONU TL 100MM</t>
  </si>
  <si>
    <t>Prefabrikovaný bet. žlab š 600 mm z betonu C30/37 XF4, do bet. lože tl. 100 mm - C25/30n - XF3, spáry vyspárovány cem. maltou MC25 - XF4							_x000d_
Odměřeno z Cad</t>
  </si>
  <si>
    <t>žlabovky za PK OP1:4,0 = 4,000000 =&gt; A _x000d_
žlabovky za LK OP1:4,7 = 4,700000 =&gt; B _x000d_
žlabovky za PK OP2:4,7 = 4,700000 =&gt; C _x000d_
žlabovky za LK OP2:4,0 = 4,000000 =&gt; D _x000d_
A+B+C+D = 17,400000 =&gt; E</t>
  </si>
</sst>
</file>

<file path=xl/styles.xml><?xml version="1.0" encoding="utf-8"?>
<styleSheet xmlns="http://schemas.openxmlformats.org/spreadsheetml/2006/main">
  <numFmts count="1">
    <numFmt numFmtId="164" formatCode="#,##0.00 Kč;[Red]-#,##0.00 Kč"/>
  </numFmts>
  <fonts count="10">
    <font>
      <sz val="10"/>
      <color theme="1"/>
      <name val="Arial"/>
      <family val="2"/>
    </font>
    <font>
      <i/>
      <sz val="8"/>
      <color rgb="FF808080"/>
      <name val="Roboto"/>
    </font>
    <font>
      <b/>
      <sz val="16"/>
      <color rgb="FF2B2E91"/>
      <name val="Roboto"/>
    </font>
    <font>
      <sz val="10"/>
      <color rgb="FF2B2E91"/>
      <name val="Roboto"/>
    </font>
    <font>
      <b/>
      <sz val="20"/>
      <color theme="1"/>
      <name val="Roboto"/>
    </font>
    <font>
      <sz val="10"/>
      <color theme="1"/>
      <name val="Roboto"/>
    </font>
    <font>
      <sz val="8"/>
      <color theme="1"/>
      <name val="Roboto"/>
    </font>
    <font>
      <b/>
      <sz val="10"/>
      <color theme="1"/>
      <name val="Roboto"/>
    </font>
    <font>
      <b/>
      <sz val="12"/>
      <color theme="1"/>
      <name val="Roboto"/>
    </font>
    <font>
      <i/>
      <sz val="10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15">
    <border/>
    <border>
      <bottom style="thin">
        <color rgb="FF2B2E91"/>
      </bottom>
    </border>
    <border>
      <left style="thin">
        <color rgb="FF2B2E91"/>
      </left>
      <top style="thin">
        <color rgb="FF2B2E91"/>
      </top>
    </border>
    <border>
      <top style="thin">
        <color rgb="FF2B2E91"/>
      </top>
    </border>
    <border>
      <right style="thin">
        <color rgb="FF2B2E91"/>
      </right>
      <top style="thin">
        <color rgb="FF2B2E91"/>
      </top>
    </border>
    <border>
      <left style="thin">
        <color rgb="FF2B2E91"/>
      </left>
    </border>
    <border>
      <right style="thin">
        <color rgb="FF2B2E91"/>
      </right>
    </border>
    <border>
      <left style="thin">
        <color rgb="FF2B2E91"/>
      </left>
      <bottom style="thin">
        <color rgb="FF2B2E91"/>
      </bottom>
    </border>
    <border>
      <right style="thin">
        <color rgb="FF2B2E91"/>
      </right>
      <bottom style="thin">
        <color rgb="FF2B2E91"/>
      </bottom>
    </border>
    <border>
      <bottom style="thin">
        <color auto="1"/>
      </bottom>
    </border>
    <border>
      <bottom style="thick">
        <color rgb="FFF2F2F2"/>
      </bottom>
    </border>
    <border>
      <top style="thick">
        <color rgb="FFF2F2F2"/>
      </top>
    </border>
    <border>
      <bottom style="medium">
        <color auto="1"/>
      </bottom>
    </border>
    <border>
      <top style="thick">
        <color rgb="FFF2F2F2"/>
      </top>
      <bottom style="medium">
        <color auto="1"/>
      </bottom>
    </border>
    <border>
      <top style="medium">
        <color auto="1"/>
      </top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 applyProtection="1"/>
    <xf numFmtId="0" fontId="1" fillId="2" borderId="0" xfId="0" applyFont="1" applyFill="1" applyAlignment="1" applyProtection="1">
      <alignment horizontal="left" vertical="center"/>
    </xf>
    <xf numFmtId="0" fontId="0" fillId="0" borderId="0" xfId="0" applyProtection="1"/>
    <xf numFmtId="0" fontId="2" fillId="2" borderId="0" xfId="0" applyFont="1" applyFill="1" applyProtection="1"/>
    <xf numFmtId="0" fontId="0" fillId="2" borderId="1" xfId="0" applyFill="1" applyBorder="1" applyProtection="1"/>
    <xf numFmtId="0" fontId="3" fillId="2" borderId="1" xfId="0" applyFont="1" applyFill="1" applyBorder="1" applyAlignment="1" applyProtection="1">
      <alignment horizontal="center" shrinkToFit="1"/>
    </xf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4" fillId="2" borderId="0" xfId="0" applyFont="1" applyFill="1" applyAlignment="1" applyProtection="1">
      <alignment shrinkToFit="1"/>
    </xf>
    <xf numFmtId="0" fontId="5" fillId="2" borderId="0" xfId="0" applyFont="1" applyFill="1" applyAlignment="1" applyProtection="1">
      <alignment horizontal="right" vertical="top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6" fillId="2" borderId="5" xfId="0" applyFont="1" applyFill="1" applyBorder="1" applyAlignment="1" applyProtection="1">
      <alignment horizontal="left" indent="1"/>
    </xf>
    <xf numFmtId="0" fontId="5" fillId="2" borderId="0" xfId="0" applyFont="1" applyFill="1" applyAlignment="1" applyProtection="1">
      <alignment horizontal="left" indent="1"/>
    </xf>
    <xf numFmtId="0" fontId="6" fillId="2" borderId="0" xfId="0" applyFont="1" applyFill="1" applyAlignment="1" applyProtection="1">
      <alignment horizontal="left" indent="1"/>
    </xf>
    <xf numFmtId="0" fontId="7" fillId="2" borderId="5" xfId="0" applyFont="1" applyFill="1" applyBorder="1" applyAlignment="1" applyProtection="1">
      <alignment horizontal="left" indent="3"/>
    </xf>
    <xf numFmtId="164" fontId="7" fillId="2" borderId="0" xfId="0" applyNumberFormat="1" applyFont="1" applyFill="1" applyAlignment="1" applyProtection="1">
      <alignment horizontal="right"/>
    </xf>
    <xf numFmtId="0" fontId="3" fillId="2" borderId="1" xfId="0" applyFont="1" applyFill="1" applyBorder="1" applyAlignment="1" applyProtection="1">
      <alignment horizontal="center" wrapText="1"/>
    </xf>
    <xf numFmtId="0" fontId="7" fillId="2" borderId="9" xfId="0" applyFont="1" applyFill="1" applyBorder="1" applyProtection="1"/>
    <xf numFmtId="0" fontId="7" fillId="2" borderId="9" xfId="0" applyFont="1" applyFill="1" applyBorder="1" applyAlignment="1" applyProtection="1">
      <alignment horizontal="right"/>
    </xf>
    <xf numFmtId="0" fontId="7" fillId="3" borderId="0" xfId="0" quotePrefix="1" applyFont="1" applyFill="1" applyProtection="1"/>
    <xf numFmtId="164" fontId="5" fillId="3" borderId="0" xfId="0" applyNumberFormat="1" applyFont="1" applyFill="1" applyProtection="1"/>
    <xf numFmtId="0" fontId="0" fillId="3" borderId="0" xfId="0" applyFill="1" applyProtection="1"/>
    <xf numFmtId="164" fontId="5" fillId="0" borderId="0" xfId="0" applyNumberFormat="1" applyFont="1"/>
    <xf numFmtId="0" fontId="3" fillId="2" borderId="0" xfId="0" applyFont="1" applyFill="1" applyAlignment="1" applyProtection="1">
      <alignment horizontal="center" wrapText="1" shrinkToFit="1"/>
    </xf>
    <xf numFmtId="0" fontId="4" fillId="2" borderId="0" xfId="0" applyFont="1" applyFill="1" applyProtection="1"/>
    <xf numFmtId="0" fontId="3" fillId="2" borderId="1" xfId="0" applyFont="1" applyFill="1" applyBorder="1" applyAlignment="1" applyProtection="1">
      <alignment horizontal="center" wrapText="1" shrinkToFit="1"/>
    </xf>
    <xf numFmtId="0" fontId="7" fillId="2" borderId="0" xfId="0" applyFont="1" applyFill="1" applyAlignment="1" applyProtection="1">
      <alignment horizontal="right"/>
    </xf>
    <xf numFmtId="164" fontId="5" fillId="2" borderId="0" xfId="0" applyNumberFormat="1" applyFont="1" applyFill="1" applyAlignment="1" applyProtection="1">
      <alignment horizontal="left" indent="1"/>
    </xf>
    <xf numFmtId="164" fontId="5" fillId="0" borderId="0" xfId="0" applyNumberFormat="1" applyFont="1" applyProtection="1"/>
    <xf numFmtId="0" fontId="7" fillId="2" borderId="9" xfId="0" applyFont="1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164" fontId="5" fillId="2" borderId="0" xfId="0" applyNumberFormat="1" applyFont="1" applyFill="1" applyProtection="1"/>
    <xf numFmtId="0" fontId="8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5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center"/>
    </xf>
    <xf numFmtId="4" fontId="5" fillId="3" borderId="0" xfId="0" applyNumberFormat="1" applyFont="1" applyFill="1" applyProtection="1">
      <protection locked="0"/>
    </xf>
    <xf numFmtId="164" fontId="5" fillId="3" borderId="0" xfId="0" applyNumberFormat="1" applyFont="1" applyFill="1" applyAlignment="1" applyProtection="1">
      <alignment horizontal="right"/>
      <protection locked="0"/>
    </xf>
    <xf numFmtId="9" fontId="5" fillId="3" borderId="0" xfId="0" applyNumberFormat="1" applyFont="1" applyFill="1" applyAlignment="1" applyProtection="1">
      <alignment horizontal="center"/>
    </xf>
    <xf numFmtId="164" fontId="5" fillId="3" borderId="0" xfId="0" applyNumberFormat="1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wrapText="1"/>
    </xf>
    <xf numFmtId="0" fontId="9" fillId="2" borderId="10" xfId="0" applyFont="1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5" fillId="2" borderId="10" xfId="0" applyFont="1" applyFill="1" applyBorder="1" applyAlignment="1" applyProtection="1">
      <alignment wrapText="1"/>
    </xf>
    <xf numFmtId="0" fontId="0" fillId="2" borderId="10" xfId="0" applyFill="1" applyBorder="1" applyProtection="1">
      <protection locked="0"/>
    </xf>
    <xf numFmtId="4" fontId="5" fillId="3" borderId="11" xfId="0" applyNumberFormat="1" applyFont="1" applyFill="1" applyBorder="1" applyProtection="1">
      <protection locked="0"/>
    </xf>
    <xf numFmtId="164" fontId="5" fillId="3" borderId="11" xfId="0" applyNumberFormat="1" applyFont="1" applyFill="1" applyBorder="1" applyProtection="1"/>
    <xf numFmtId="164" fontId="5" fillId="3" borderId="11" xfId="0" applyNumberFormat="1" applyFont="1" applyFill="1" applyBorder="1" applyAlignment="1" applyProtection="1">
      <alignment horizontal="right"/>
      <protection locked="0"/>
    </xf>
    <xf numFmtId="9" fontId="5" fillId="3" borderId="11" xfId="0" applyNumberFormat="1" applyFont="1" applyFill="1" applyBorder="1" applyAlignment="1" applyProtection="1">
      <alignment horizontal="center"/>
    </xf>
    <xf numFmtId="164" fontId="5" fillId="3" borderId="11" xfId="0" applyNumberFormat="1" applyFont="1" applyFill="1" applyBorder="1" applyAlignment="1" applyProtection="1">
      <alignment horizontal="right"/>
    </xf>
    <xf numFmtId="0" fontId="7" fillId="2" borderId="11" xfId="0" applyFont="1" applyFill="1" applyBorder="1" applyProtection="1"/>
    <xf numFmtId="0" fontId="7" fillId="2" borderId="11" xfId="0" applyFont="1" applyFill="1" applyBorder="1" applyAlignment="1" applyProtection="1">
      <alignment wrapText="1"/>
    </xf>
    <xf numFmtId="0" fontId="7" fillId="2" borderId="11" xfId="0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left"/>
      <protection locked="0"/>
    </xf>
    <xf numFmtId="164" fontId="7" fillId="2" borderId="11" xfId="0" applyNumberFormat="1" applyFont="1" applyFill="1" applyBorder="1" applyProtection="1">
      <protection locked="0"/>
    </xf>
    <xf numFmtId="164" fontId="7" fillId="2" borderId="11" xfId="0" applyNumberFormat="1" applyFont="1" applyFill="1" applyBorder="1" applyAlignment="1" applyProtection="1">
      <alignment horizontal="left"/>
    </xf>
    <xf numFmtId="164" fontId="7" fillId="0" borderId="0" xfId="0" applyNumberFormat="1" applyFont="1"/>
    <xf numFmtId="0" fontId="0" fillId="2" borderId="12" xfId="0" applyFill="1" applyBorder="1" applyProtection="1"/>
    <xf numFmtId="0" fontId="5" fillId="2" borderId="12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horizontal="right"/>
    </xf>
    <xf numFmtId="164" fontId="7" fillId="2" borderId="13" xfId="0" applyNumberFormat="1" applyFont="1" applyFill="1" applyBorder="1" applyAlignment="1" applyProtection="1">
      <alignment horizontal="left"/>
      <protection locked="0"/>
    </xf>
    <xf numFmtId="164" fontId="7" fillId="2" borderId="12" xfId="0" applyNumberFormat="1" applyFont="1" applyFill="1" applyBorder="1" applyProtection="1">
      <protection locked="0"/>
    </xf>
    <xf numFmtId="164" fontId="7" fillId="2" borderId="13" xfId="0" applyNumberFormat="1" applyFont="1" applyFill="1" applyBorder="1" applyAlignment="1" applyProtection="1">
      <alignment horizontal="left"/>
    </xf>
    <xf numFmtId="0" fontId="0" fillId="2" borderId="1" xfId="0" applyFill="1" applyBorder="1" applyProtection="1">
      <protection locked="0"/>
    </xf>
    <xf numFmtId="0" fontId="0" fillId="0" borderId="6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8" fillId="2" borderId="1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247650"/>
        </a:xfrm>
        <a:prstGeom prst="rect"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247650"/>
        </a:xfrm>
        <a:prstGeom prst="rect"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247650"/>
        </a:xfrm>
        <a:prstGeom prst="rect"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247650"/>
        </a:xfrm>
        <a:prstGeom prst="rect"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24765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workbookViewId="0">
      <pane activePane="bottomLeft" state="frozen" topLeftCell="A20" ySplit="19"/>
      <selection pane="bottomLeft" activeCell="A20" sqref="A20"/>
    </sheetView>
  </sheetViews>
  <sheetFormatPr defaultRowHeight="12.75"/>
  <cols>
    <col min="1" max="1" width="4.710938"/>
    <col min="2" max="2" width="21.71094"/>
    <col min="3" max="3" width="140.7109"/>
    <col min="4" max="6" width="17.71094"/>
    <col min="7" max="7" width="4.710938"/>
    <col min="19" max="19" width="9.140625" hidden="1"/>
  </cols>
  <sheetData>
    <row r="1">
      <c r="A1" s="1"/>
      <c r="B1" s="1"/>
      <c r="C1" s="2" t="s">
        <v>0</v>
      </c>
      <c r="D1" s="1"/>
      <c r="E1" s="1"/>
      <c r="F1" s="1"/>
      <c r="G1" s="1"/>
      <c r="H1" s="3"/>
      <c r="I1" s="3"/>
    </row>
    <row r="2">
      <c r="A2" s="1"/>
      <c r="B2" s="1"/>
      <c r="C2" s="1"/>
      <c r="D2" s="1"/>
      <c r="E2" s="1"/>
      <c r="F2" s="1"/>
      <c r="G2" s="1"/>
      <c r="H2" s="3"/>
      <c r="I2" s="3"/>
    </row>
    <row r="3" ht="24" customHeight="1">
      <c r="A3" s="4" t="s">
        <v>1</v>
      </c>
      <c r="B3" s="1"/>
      <c r="C3" s="1"/>
      <c r="D3" s="1"/>
      <c r="E3" s="1"/>
      <c r="F3" s="1"/>
      <c r="G3" s="1"/>
      <c r="H3" s="3"/>
      <c r="I3" s="3"/>
    </row>
    <row r="4" ht="6" customHeight="1">
      <c r="A4" s="5"/>
      <c r="B4" s="6" t="s">
        <v>2</v>
      </c>
      <c r="C4" s="5"/>
      <c r="D4" s="5"/>
      <c r="E4" s="5"/>
      <c r="F4" s="5"/>
      <c r="G4" s="5"/>
      <c r="H4" s="3"/>
      <c r="I4" s="3"/>
    </row>
    <row r="5" ht="6" customHeight="1">
      <c r="A5" s="7"/>
      <c r="B5" s="8"/>
      <c r="C5" s="8"/>
      <c r="D5" s="8"/>
      <c r="E5" s="8"/>
      <c r="F5" s="8"/>
      <c r="G5" s="9"/>
      <c r="H5" s="3"/>
      <c r="I5" s="3"/>
    </row>
    <row r="6" ht="34" customHeight="1">
      <c r="A6" s="10"/>
      <c r="B6" s="11" t="s">
        <v>3</v>
      </c>
      <c r="C6" s="1"/>
      <c r="D6" s="1"/>
      <c r="E6" s="1"/>
      <c r="F6" s="12" t="s">
        <v>4</v>
      </c>
      <c r="G6" s="13"/>
      <c r="H6" s="3"/>
      <c r="I6" s="3"/>
    </row>
    <row r="7">
      <c r="A7" s="14"/>
      <c r="B7" s="5"/>
      <c r="C7" s="5"/>
      <c r="D7" s="5"/>
      <c r="E7" s="5"/>
      <c r="F7" s="5"/>
      <c r="G7" s="15"/>
      <c r="H7" s="3"/>
      <c r="I7" s="3"/>
    </row>
    <row r="8" ht="14" customHeight="1">
      <c r="A8" s="5"/>
      <c r="B8" s="6" t="s">
        <v>5</v>
      </c>
      <c r="C8" s="5"/>
      <c r="D8" s="5"/>
      <c r="E8" s="5"/>
      <c r="F8" s="5"/>
      <c r="G8" s="5"/>
      <c r="H8" s="3"/>
      <c r="I8" s="3"/>
    </row>
    <row r="9" ht="6" customHeight="1">
      <c r="A9" s="7"/>
      <c r="B9" s="8"/>
      <c r="C9" s="8"/>
      <c r="D9" s="8"/>
      <c r="E9" s="8"/>
      <c r="F9" s="8"/>
      <c r="G9" s="9"/>
      <c r="H9" s="3"/>
      <c r="I9" s="3"/>
    </row>
    <row r="10">
      <c r="A10" s="16" t="s">
        <v>6</v>
      </c>
      <c r="B10" s="1"/>
      <c r="C10" s="17"/>
      <c r="D10" s="1"/>
      <c r="E10" s="1"/>
      <c r="F10" s="18" t="s">
        <v>7</v>
      </c>
      <c r="G10" s="13"/>
      <c r="H10" s="3"/>
      <c r="I10" s="3"/>
    </row>
    <row r="11" ht="16" customHeight="1">
      <c r="A11" s="19" t="s">
        <v>8</v>
      </c>
      <c r="B11" s="1"/>
      <c r="C11" s="1"/>
      <c r="D11" s="1"/>
      <c r="E11" s="1"/>
      <c r="F11" s="20">
        <f>SUM(D20:D23)</f>
        <v>0</v>
      </c>
      <c r="G11" s="13"/>
      <c r="H11" s="3"/>
      <c r="I11" s="3"/>
    </row>
    <row r="12">
      <c r="A12" s="16" t="s">
        <v>9</v>
      </c>
      <c r="B12" s="1"/>
      <c r="C12" s="17"/>
      <c r="D12" s="1"/>
      <c r="E12" s="18"/>
      <c r="F12" s="18" t="s">
        <v>10</v>
      </c>
      <c r="G12" s="13"/>
      <c r="H12" s="3"/>
      <c r="I12" s="3"/>
    </row>
    <row r="13" ht="16" customHeight="1">
      <c r="A13" s="19" t="s">
        <v>11</v>
      </c>
      <c r="B13" s="1"/>
      <c r="C13" s="1"/>
      <c r="D13" s="20" t="s">
        <v>12</v>
      </c>
      <c r="E13" s="17"/>
      <c r="F13" s="20">
        <f>SUM(F20:F23)</f>
        <v>0</v>
      </c>
      <c r="G13" s="13"/>
      <c r="H13" s="3"/>
      <c r="I13" s="3"/>
    </row>
    <row r="14">
      <c r="A14" s="16" t="s">
        <v>13</v>
      </c>
      <c r="B14" s="1"/>
      <c r="C14" s="1"/>
      <c r="D14" s="20" t="s">
        <v>14</v>
      </c>
      <c r="E14" s="17"/>
      <c r="F14" s="1"/>
      <c r="G14" s="13"/>
      <c r="H14" s="3"/>
      <c r="I14" s="3"/>
    </row>
    <row r="15" ht="14" customHeight="1">
      <c r="A15" s="19" t="s">
        <v>15</v>
      </c>
      <c r="B15" s="1"/>
      <c r="C15" s="1"/>
      <c r="D15" s="1"/>
      <c r="E15" s="1"/>
      <c r="F15" s="1"/>
      <c r="G15" s="13"/>
      <c r="H15" s="3"/>
      <c r="I15" s="3"/>
    </row>
    <row r="16" ht="10" customHeight="1">
      <c r="A16" s="14"/>
      <c r="B16" s="5"/>
      <c r="C16" s="5"/>
      <c r="D16" s="5"/>
      <c r="E16" s="5"/>
      <c r="F16" s="5"/>
      <c r="G16" s="15"/>
      <c r="H16" s="3"/>
      <c r="I16" s="3"/>
    </row>
    <row r="17" ht="14" customHeight="1">
      <c r="A17" s="5"/>
      <c r="B17" s="21" t="s">
        <v>16</v>
      </c>
      <c r="C17" s="5"/>
      <c r="D17" s="5"/>
      <c r="E17" s="5"/>
      <c r="F17" s="5"/>
      <c r="G17" s="5"/>
      <c r="H17" s="3"/>
      <c r="I17" s="3"/>
    </row>
    <row r="18" ht="18" customHeight="1">
      <c r="A18" s="7"/>
      <c r="B18" s="8"/>
      <c r="C18" s="8"/>
      <c r="D18" s="8"/>
      <c r="E18" s="8"/>
      <c r="F18" s="8"/>
      <c r="G18" s="9"/>
      <c r="H18" s="3"/>
      <c r="I18" s="3"/>
    </row>
    <row r="19" ht="18" customHeight="1">
      <c r="A19" s="10"/>
      <c r="B19" s="22" t="s">
        <v>17</v>
      </c>
      <c r="C19" s="22" t="s">
        <v>18</v>
      </c>
      <c r="D19" s="23" t="s">
        <v>19</v>
      </c>
      <c r="E19" s="23"/>
      <c r="F19" s="23" t="s">
        <v>20</v>
      </c>
      <c r="G19" s="13"/>
      <c r="H19" s="3"/>
      <c r="I19" s="3"/>
    </row>
    <row r="20">
      <c r="A20" s="10"/>
      <c r="B20" s="24" t="s">
        <v>21</v>
      </c>
      <c r="C20" s="24" t="s">
        <v>22</v>
      </c>
      <c r="D20" s="25">
        <f>'0 - SO00'!J10</f>
        <v>0</v>
      </c>
      <c r="E20" s="26"/>
      <c r="F20" s="25">
        <f>('0 - SO00'!J11)</f>
        <v>0</v>
      </c>
      <c r="G20" s="13"/>
      <c r="H20" s="3"/>
      <c r="I20" s="3"/>
      <c r="S20" s="27">
        <f>ROUND('0 - SO00'!S11,4)</f>
        <v>0</v>
      </c>
    </row>
    <row r="21">
      <c r="A21" s="10"/>
      <c r="B21" s="24" t="s">
        <v>23</v>
      </c>
      <c r="C21" s="24" t="s">
        <v>24</v>
      </c>
      <c r="D21" s="25">
        <f>'1 - SO001'!J10</f>
        <v>0</v>
      </c>
      <c r="E21" s="26"/>
      <c r="F21" s="25">
        <f>('1 - SO001'!J11)</f>
        <v>0</v>
      </c>
      <c r="G21" s="13"/>
      <c r="H21" s="3"/>
      <c r="I21" s="3"/>
      <c r="S21" s="27">
        <f>ROUND('1 - SO001'!S11,4)</f>
        <v>0</v>
      </c>
    </row>
    <row r="22">
      <c r="A22" s="10"/>
      <c r="B22" s="24" t="s">
        <v>25</v>
      </c>
      <c r="C22" s="24" t="s">
        <v>26</v>
      </c>
      <c r="D22" s="25">
        <f>'2 - SO180'!J10</f>
        <v>0</v>
      </c>
      <c r="E22" s="26"/>
      <c r="F22" s="25">
        <f>('2 - SO180'!J11)</f>
        <v>0</v>
      </c>
      <c r="G22" s="13"/>
      <c r="H22" s="3"/>
      <c r="I22" s="3"/>
      <c r="S22" s="27">
        <f>ROUND('2 - SO180'!S11,4)</f>
        <v>0</v>
      </c>
    </row>
    <row r="23">
      <c r="A23" s="10"/>
      <c r="B23" s="24" t="s">
        <v>27</v>
      </c>
      <c r="C23" s="24" t="s">
        <v>28</v>
      </c>
      <c r="D23" s="25">
        <f>'3 - SO201'!J10</f>
        <v>0</v>
      </c>
      <c r="E23" s="26"/>
      <c r="F23" s="25">
        <f>('3 - SO201'!J11)</f>
        <v>0</v>
      </c>
      <c r="G23" s="13"/>
      <c r="H23" s="3"/>
      <c r="I23" s="3"/>
      <c r="S23" s="27">
        <f>ROUND('3 - SO201'!S11,4)</f>
        <v>0</v>
      </c>
    </row>
    <row r="24">
      <c r="A24" s="14"/>
      <c r="B24" s="5"/>
      <c r="C24" s="5"/>
      <c r="D24" s="5"/>
      <c r="E24" s="5"/>
      <c r="F24" s="5"/>
      <c r="G24" s="15"/>
      <c r="H24" s="3"/>
      <c r="I24" s="3"/>
    </row>
  </sheetData>
  <mergeCells count="13">
    <mergeCell ref="A1:A2"/>
    <mergeCell ref="A3:F3"/>
    <mergeCell ref="B4:B5"/>
    <mergeCell ref="B6:E6"/>
    <mergeCell ref="C1:C2"/>
    <mergeCell ref="B8:B9"/>
    <mergeCell ref="A10:B10"/>
    <mergeCell ref="A11:D11"/>
    <mergeCell ref="A12:B12"/>
    <mergeCell ref="A13:C13"/>
    <mergeCell ref="A14:B14"/>
    <mergeCell ref="A15:C15"/>
    <mergeCell ref="B17:B18"/>
  </mergeCells>
  <pageMargins left="0.39375" right="0.39375" top="0.5902778" bottom="0.39375" header="0.1965278" footer="0.1576389"/>
  <pageSetup paperSize="9" orientation="portrait" fitToHeight="0"/>
  <headerFooter>
    <oddFooter>&amp;R&amp;P/&amp;N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 codeName="____SO___cm">
    <pageSetUpPr fitToPage="1"/>
  </sheetPr>
  <sheetViews>
    <sheetView workbookViewId="0">
      <selection activeCell="A1" sqref="A1:A2"/>
    </sheetView>
  </sheetViews>
  <sheetFormatPr defaultRowHeight="12.75"/>
  <cols>
    <col min="1" max="1" width="4.710938"/>
    <col min="2" max="2" width="5.710938"/>
    <col min="3" max="3" width="11.71094"/>
    <col min="4" max="4" width="5.710938"/>
    <col min="5" max="5" width="80.71094"/>
    <col min="6" max="6" width="9.140625" hidden="1"/>
    <col min="7" max="7" width="20.71094"/>
    <col min="8" max="12" width="22.71094"/>
    <col min="13" max="13" width="4.710938"/>
    <col min="17" max="19" width="9.140625" hidden="1"/>
  </cols>
  <sheetData>
    <row r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</row>
    <row r="3" ht="24" customHeight="1">
      <c r="A3" s="4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</row>
    <row r="4" ht="6" customHeight="1">
      <c r="A4" s="5"/>
      <c r="B4" s="28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</row>
    <row r="5" ht="6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3"/>
      <c r="O5" s="3"/>
      <c r="P5" s="3"/>
      <c r="Q5" s="3"/>
    </row>
    <row r="6" ht="34" customHeight="1">
      <c r="A6" s="10"/>
      <c r="B6" s="29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3"/>
      <c r="N6" s="3"/>
      <c r="O6" s="3"/>
      <c r="P6" s="3"/>
      <c r="Q6" s="3"/>
    </row>
    <row r="7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  <c r="N7" s="3"/>
      <c r="O7" s="3"/>
      <c r="P7" s="3"/>
      <c r="Q7" s="3"/>
    </row>
    <row r="8" ht="14" customHeight="1">
      <c r="A8" s="5"/>
      <c r="B8" s="30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  <c r="P8" s="3"/>
      <c r="Q8" s="3"/>
    </row>
    <row r="9" ht="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3"/>
      <c r="O9" s="3"/>
      <c r="P9" s="3"/>
      <c r="Q9" s="3"/>
    </row>
    <row r="10">
      <c r="A10" s="16" t="s">
        <v>30</v>
      </c>
      <c r="B10" s="1"/>
      <c r="C10" s="17"/>
      <c r="D10" s="1"/>
      <c r="E10" s="1"/>
      <c r="F10" s="1"/>
      <c r="G10" s="18"/>
      <c r="H10" s="1"/>
      <c r="I10" s="31" t="s">
        <v>31</v>
      </c>
      <c r="J10" s="32">
        <f>H45</f>
        <v>0</v>
      </c>
      <c r="K10" s="1"/>
      <c r="L10" s="1"/>
      <c r="M10" s="13"/>
      <c r="N10" s="3"/>
      <c r="O10" s="3"/>
      <c r="P10" s="3"/>
      <c r="Q10" s="3"/>
    </row>
    <row r="11" ht="16" customHeight="1">
      <c r="A11" s="19" t="s">
        <v>32</v>
      </c>
      <c r="B11" s="1"/>
      <c r="C11" s="1"/>
      <c r="D11" s="1"/>
      <c r="E11" s="1"/>
      <c r="F11" s="1"/>
      <c r="G11" s="31"/>
      <c r="H11" s="1"/>
      <c r="I11" s="31" t="s">
        <v>33</v>
      </c>
      <c r="J11" s="32">
        <f>L45</f>
        <v>0</v>
      </c>
      <c r="K11" s="1"/>
      <c r="L11" s="1"/>
      <c r="M11" s="13"/>
      <c r="N11" s="3"/>
      <c r="O11" s="3"/>
      <c r="P11" s="3"/>
      <c r="Q11" s="33">
        <f>IF(SUM(K20)&gt;0,ROUND(SUM(S20)/SUM(K20)-1,8),0)</f>
        <v>0</v>
      </c>
      <c r="R11" s="27">
        <f>AVERAGE(J44)</f>
        <v>0</v>
      </c>
      <c r="S11" s="27">
        <f>J10*(1+Q11)</f>
        <v>0</v>
      </c>
    </row>
    <row r="12">
      <c r="A12" s="16" t="s">
        <v>9</v>
      </c>
      <c r="B12" s="1"/>
      <c r="C12" s="17"/>
      <c r="D12" s="1"/>
      <c r="E12" s="1"/>
      <c r="F12" s="1"/>
      <c r="G12" s="18"/>
      <c r="H12" s="1"/>
      <c r="I12" s="1"/>
      <c r="J12" s="1"/>
      <c r="K12" s="1"/>
      <c r="L12" s="1"/>
      <c r="M12" s="13"/>
      <c r="N12" s="3"/>
      <c r="O12" s="3"/>
      <c r="P12" s="3"/>
      <c r="Q12" s="3"/>
    </row>
    <row r="13" ht="16" customHeight="1">
      <c r="A13" s="19" t="str">
        <f>Souhrn!A13</f>
        <v/>
      </c>
      <c r="B13" s="1"/>
      <c r="C13" s="1"/>
      <c r="D13" s="1"/>
      <c r="E13" s="1"/>
      <c r="F13" s="1"/>
      <c r="G13" s="31"/>
      <c r="H13" s="1"/>
      <c r="I13" s="31" t="s">
        <v>12</v>
      </c>
      <c r="J13" s="17"/>
      <c r="K13" s="1"/>
      <c r="L13" s="1"/>
      <c r="M13" s="13"/>
      <c r="N13" s="3"/>
      <c r="O13" s="3"/>
      <c r="P13" s="3"/>
      <c r="Q13" s="3"/>
    </row>
    <row r="14">
      <c r="A14" s="10"/>
      <c r="B14" s="1"/>
      <c r="C14" s="1"/>
      <c r="D14" s="1"/>
      <c r="E14" s="1"/>
      <c r="F14" s="1"/>
      <c r="G14" s="1"/>
      <c r="H14" s="1"/>
      <c r="I14" s="31" t="s">
        <v>14</v>
      </c>
      <c r="J14" s="17"/>
      <c r="K14" s="1"/>
      <c r="L14" s="1"/>
      <c r="M14" s="13"/>
      <c r="N14" s="3"/>
      <c r="O14" s="3"/>
      <c r="P14" s="3"/>
      <c r="Q14" s="3"/>
    </row>
    <row r="15" hidden="1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3"/>
      <c r="N15" s="3"/>
      <c r="O15" s="3"/>
      <c r="P15" s="3"/>
      <c r="Q15" s="3"/>
    </row>
    <row r="16" ht="10" customHeight="1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5"/>
      <c r="N16" s="3"/>
      <c r="O16" s="3"/>
      <c r="P16" s="3"/>
      <c r="Q16" s="3"/>
    </row>
    <row r="17" ht="14" customHeight="1">
      <c r="A17" s="5"/>
      <c r="B17" s="28" t="s">
        <v>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3"/>
      <c r="P17" s="3"/>
      <c r="Q17" s="3"/>
    </row>
    <row r="18" ht="6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3"/>
      <c r="O18" s="3"/>
      <c r="P18" s="3"/>
      <c r="Q18" s="3"/>
    </row>
    <row r="19" ht="18" customHeight="1">
      <c r="A19" s="10"/>
      <c r="B19" s="34" t="s">
        <v>35</v>
      </c>
      <c r="C19" s="34"/>
      <c r="D19" s="34"/>
      <c r="E19" s="34" t="s">
        <v>36</v>
      </c>
      <c r="F19" s="34"/>
      <c r="G19" s="35"/>
      <c r="H19" s="23"/>
      <c r="I19" s="23"/>
      <c r="J19" s="23"/>
      <c r="K19" s="23" t="s">
        <v>19</v>
      </c>
      <c r="L19" s="23" t="s">
        <v>20</v>
      </c>
      <c r="M19" s="13"/>
      <c r="N19" s="3"/>
      <c r="O19" s="3"/>
      <c r="P19" s="3"/>
      <c r="Q19" s="3"/>
    </row>
    <row r="20">
      <c r="A20" s="10"/>
      <c r="B20" s="36">
        <v>0</v>
      </c>
      <c r="C20" s="1"/>
      <c r="D20" s="1"/>
      <c r="E20" s="37" t="s">
        <v>37</v>
      </c>
      <c r="F20" s="1"/>
      <c r="G20" s="1"/>
      <c r="H20" s="1"/>
      <c r="I20" s="1"/>
      <c r="J20" s="1"/>
      <c r="K20" s="38">
        <f>H45</f>
        <v>0</v>
      </c>
      <c r="L20" s="38">
        <f>L45</f>
        <v>0</v>
      </c>
      <c r="M20" s="13"/>
      <c r="N20" s="3"/>
      <c r="O20" s="3"/>
      <c r="P20" s="3"/>
      <c r="Q20" s="3"/>
      <c r="S20" s="27">
        <f>S44</f>
        <v>0</v>
      </c>
    </row>
    <row r="21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5"/>
      <c r="N21" s="3"/>
      <c r="O21" s="3"/>
      <c r="P21" s="3"/>
      <c r="Q21" s="3"/>
    </row>
    <row r="22" ht="14" customHeight="1">
      <c r="A22" s="5"/>
      <c r="B22" s="28" t="s">
        <v>38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"/>
      <c r="O22" s="3"/>
      <c r="P22" s="3"/>
      <c r="Q22" s="3"/>
    </row>
    <row r="23" ht="18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3"/>
      <c r="O23" s="3"/>
      <c r="P23" s="3"/>
      <c r="Q23" s="3"/>
    </row>
    <row r="24" ht="18" customHeight="1">
      <c r="A24" s="10"/>
      <c r="B24" s="34" t="s">
        <v>39</v>
      </c>
      <c r="C24" s="34" t="s">
        <v>35</v>
      </c>
      <c r="D24" s="34" t="s">
        <v>40</v>
      </c>
      <c r="E24" s="34" t="s">
        <v>36</v>
      </c>
      <c r="F24" s="34" t="s">
        <v>41</v>
      </c>
      <c r="G24" s="35" t="s">
        <v>42</v>
      </c>
      <c r="H24" s="23" t="s">
        <v>43</v>
      </c>
      <c r="I24" s="23" t="s">
        <v>44</v>
      </c>
      <c r="J24" s="23" t="s">
        <v>19</v>
      </c>
      <c r="K24" s="35" t="s">
        <v>45</v>
      </c>
      <c r="L24" s="23" t="s">
        <v>20</v>
      </c>
      <c r="M24" s="13"/>
      <c r="N24" s="3"/>
      <c r="O24" s="3"/>
      <c r="P24" s="3"/>
      <c r="Q24" s="3"/>
    </row>
    <row r="25" ht="40" customHeight="1">
      <c r="A25" s="10"/>
      <c r="B25" s="39" t="s">
        <v>46</v>
      </c>
      <c r="C25" s="1"/>
      <c r="D25" s="1"/>
      <c r="E25" s="1"/>
      <c r="F25" s="1"/>
      <c r="G25" s="1"/>
      <c r="H25" s="40"/>
      <c r="I25" s="1"/>
      <c r="J25" s="40"/>
      <c r="K25" s="1"/>
      <c r="L25" s="1"/>
      <c r="M25" s="13"/>
      <c r="N25" s="3"/>
      <c r="O25" s="3"/>
      <c r="P25" s="3"/>
      <c r="Q25" s="3"/>
    </row>
    <row r="26">
      <c r="A26" s="10"/>
      <c r="B26" s="41">
        <v>1</v>
      </c>
      <c r="C26" s="42" t="s">
        <v>47</v>
      </c>
      <c r="D26" s="42" t="s">
        <v>48</v>
      </c>
      <c r="E26" s="42" t="s">
        <v>49</v>
      </c>
      <c r="F26" s="42" t="s">
        <v>11</v>
      </c>
      <c r="G26" s="43" t="s">
        <v>50</v>
      </c>
      <c r="H26" s="44">
        <v>1</v>
      </c>
      <c r="I26" s="25">
        <f>ROUND(0,2)</f>
        <v>0</v>
      </c>
      <c r="J26" s="45">
        <f>ROUND(I26*H26,2)</f>
        <v>0</v>
      </c>
      <c r="K26" s="46">
        <v>0</v>
      </c>
      <c r="L26" s="47">
        <f>IF(ISNUMBER(K26),ROUND(J26*(K26+1),2),0)</f>
        <v>0</v>
      </c>
      <c r="M26" s="13"/>
      <c r="N26" s="3"/>
      <c r="O26" s="3"/>
      <c r="P26" s="3"/>
      <c r="Q26" s="33">
        <f>IF(ISNUMBER(K26),IF(H26&gt;0,IF(I26&gt;0,J26,0),0),0)</f>
        <v>0</v>
      </c>
      <c r="R26" s="27">
        <f>IF(ISNUMBER(K26)=FALSE,J26,0)</f>
        <v>0</v>
      </c>
    </row>
    <row r="27">
      <c r="A27" s="10"/>
      <c r="B27" s="48" t="s">
        <v>51</v>
      </c>
      <c r="C27" s="1"/>
      <c r="D27" s="1"/>
      <c r="E27" s="49" t="s">
        <v>52</v>
      </c>
      <c r="F27" s="1"/>
      <c r="G27" s="1"/>
      <c r="H27" s="40"/>
      <c r="I27" s="1"/>
      <c r="J27" s="40"/>
      <c r="K27" s="1"/>
      <c r="L27" s="1"/>
      <c r="M27" s="13"/>
      <c r="N27" s="3"/>
      <c r="O27" s="3"/>
      <c r="P27" s="3"/>
      <c r="Q27" s="3"/>
    </row>
    <row r="28" thickBot="1">
      <c r="A28" s="10"/>
      <c r="B28" s="50" t="s">
        <v>53</v>
      </c>
      <c r="C28" s="51"/>
      <c r="D28" s="51"/>
      <c r="E28" s="52" t="s">
        <v>11</v>
      </c>
      <c r="F28" s="51"/>
      <c r="G28" s="51"/>
      <c r="H28" s="53"/>
      <c r="I28" s="51"/>
      <c r="J28" s="53"/>
      <c r="K28" s="51"/>
      <c r="L28" s="51"/>
      <c r="M28" s="13"/>
      <c r="N28" s="3"/>
      <c r="O28" s="3"/>
      <c r="P28" s="3"/>
      <c r="Q28" s="3"/>
    </row>
    <row r="29" thickTop="1">
      <c r="A29" s="10"/>
      <c r="B29" s="41">
        <v>2</v>
      </c>
      <c r="C29" s="42" t="s">
        <v>54</v>
      </c>
      <c r="D29" s="42" t="s">
        <v>48</v>
      </c>
      <c r="E29" s="42" t="s">
        <v>55</v>
      </c>
      <c r="F29" s="42" t="s">
        <v>11</v>
      </c>
      <c r="G29" s="43" t="s">
        <v>56</v>
      </c>
      <c r="H29" s="54">
        <v>1</v>
      </c>
      <c r="I29" s="55">
        <f>ROUND(0,2)</f>
        <v>0</v>
      </c>
      <c r="J29" s="56">
        <f>ROUND(I29*H29,2)</f>
        <v>0</v>
      </c>
      <c r="K29" s="57">
        <v>0</v>
      </c>
      <c r="L29" s="58">
        <f>IF(ISNUMBER(K29),ROUND(J29*(K29+1),2),0)</f>
        <v>0</v>
      </c>
      <c r="M29" s="13"/>
      <c r="N29" s="3"/>
      <c r="O29" s="3"/>
      <c r="P29" s="3"/>
      <c r="Q29" s="33">
        <f>IF(ISNUMBER(K29),IF(H29&gt;0,IF(I29&gt;0,J29,0),0),0)</f>
        <v>0</v>
      </c>
      <c r="R29" s="27">
        <f>IF(ISNUMBER(K29)=FALSE,J29,0)</f>
        <v>0</v>
      </c>
    </row>
    <row r="30">
      <c r="A30" s="10"/>
      <c r="B30" s="48" t="s">
        <v>51</v>
      </c>
      <c r="C30" s="1"/>
      <c r="D30" s="1"/>
      <c r="E30" s="49" t="s">
        <v>57</v>
      </c>
      <c r="F30" s="1"/>
      <c r="G30" s="1"/>
      <c r="H30" s="40"/>
      <c r="I30" s="1"/>
      <c r="J30" s="40"/>
      <c r="K30" s="1"/>
      <c r="L30" s="1"/>
      <c r="M30" s="13"/>
      <c r="N30" s="3"/>
      <c r="O30" s="3"/>
      <c r="P30" s="3"/>
      <c r="Q30" s="3"/>
    </row>
    <row r="31" thickBot="1">
      <c r="A31" s="10"/>
      <c r="B31" s="50" t="s">
        <v>53</v>
      </c>
      <c r="C31" s="51"/>
      <c r="D31" s="51"/>
      <c r="E31" s="52" t="s">
        <v>11</v>
      </c>
      <c r="F31" s="51"/>
      <c r="G31" s="51"/>
      <c r="H31" s="53"/>
      <c r="I31" s="51"/>
      <c r="J31" s="53"/>
      <c r="K31" s="51"/>
      <c r="L31" s="51"/>
      <c r="M31" s="13"/>
      <c r="N31" s="3"/>
      <c r="O31" s="3"/>
      <c r="P31" s="3"/>
      <c r="Q31" s="3"/>
    </row>
    <row r="32" thickTop="1">
      <c r="A32" s="10"/>
      <c r="B32" s="41">
        <v>3</v>
      </c>
      <c r="C32" s="42" t="s">
        <v>58</v>
      </c>
      <c r="D32" s="42"/>
      <c r="E32" s="42" t="s">
        <v>59</v>
      </c>
      <c r="F32" s="42" t="s">
        <v>11</v>
      </c>
      <c r="G32" s="43" t="s">
        <v>56</v>
      </c>
      <c r="H32" s="54">
        <v>1</v>
      </c>
      <c r="I32" s="55">
        <f>ROUND(0,2)</f>
        <v>0</v>
      </c>
      <c r="J32" s="56">
        <f>ROUND(I32*H32,2)</f>
        <v>0</v>
      </c>
      <c r="K32" s="57">
        <v>0</v>
      </c>
      <c r="L32" s="58">
        <f>IF(ISNUMBER(K32),ROUND(J32*(K32+1),2),0)</f>
        <v>0</v>
      </c>
      <c r="M32" s="13"/>
      <c r="N32" s="3"/>
      <c r="O32" s="3"/>
      <c r="P32" s="3"/>
      <c r="Q32" s="33">
        <f>IF(ISNUMBER(K32),IF(H32&gt;0,IF(I32&gt;0,J32,0),0),0)</f>
        <v>0</v>
      </c>
      <c r="R32" s="27">
        <f>IF(ISNUMBER(K32)=FALSE,J32,0)</f>
        <v>0</v>
      </c>
    </row>
    <row r="33">
      <c r="A33" s="10"/>
      <c r="B33" s="48" t="s">
        <v>51</v>
      </c>
      <c r="C33" s="1"/>
      <c r="D33" s="1"/>
      <c r="E33" s="49" t="s">
        <v>60</v>
      </c>
      <c r="F33" s="1"/>
      <c r="G33" s="1"/>
      <c r="H33" s="40"/>
      <c r="I33" s="1"/>
      <c r="J33" s="40"/>
      <c r="K33" s="1"/>
      <c r="L33" s="1"/>
      <c r="M33" s="13"/>
      <c r="N33" s="3"/>
      <c r="O33" s="3"/>
      <c r="P33" s="3"/>
      <c r="Q33" s="3"/>
    </row>
    <row r="34" thickBot="1">
      <c r="A34" s="10"/>
      <c r="B34" s="50" t="s">
        <v>53</v>
      </c>
      <c r="C34" s="51"/>
      <c r="D34" s="51"/>
      <c r="E34" s="52" t="s">
        <v>11</v>
      </c>
      <c r="F34" s="51"/>
      <c r="G34" s="51"/>
      <c r="H34" s="53"/>
      <c r="I34" s="51"/>
      <c r="J34" s="53"/>
      <c r="K34" s="51"/>
      <c r="L34" s="51"/>
      <c r="M34" s="13"/>
      <c r="N34" s="3"/>
      <c r="O34" s="3"/>
      <c r="P34" s="3"/>
      <c r="Q34" s="3"/>
    </row>
    <row r="35" thickTop="1">
      <c r="A35" s="10"/>
      <c r="B35" s="41">
        <v>4</v>
      </c>
      <c r="C35" s="42" t="s">
        <v>61</v>
      </c>
      <c r="D35" s="42"/>
      <c r="E35" s="42" t="s">
        <v>62</v>
      </c>
      <c r="F35" s="42" t="s">
        <v>11</v>
      </c>
      <c r="G35" s="43" t="s">
        <v>50</v>
      </c>
      <c r="H35" s="54">
        <v>2</v>
      </c>
      <c r="I35" s="55">
        <f>ROUND(0,2)</f>
        <v>0</v>
      </c>
      <c r="J35" s="56">
        <f>ROUND(I35*H35,2)</f>
        <v>0</v>
      </c>
      <c r="K35" s="57">
        <v>0</v>
      </c>
      <c r="L35" s="58">
        <f>IF(ISNUMBER(K35),ROUND(J35*(K35+1),2),0)</f>
        <v>0</v>
      </c>
      <c r="M35" s="13"/>
      <c r="N35" s="3"/>
      <c r="O35" s="3"/>
      <c r="P35" s="3"/>
      <c r="Q35" s="33">
        <f>IF(ISNUMBER(K35),IF(H35&gt;0,IF(I35&gt;0,J35,0),0),0)</f>
        <v>0</v>
      </c>
      <c r="R35" s="27">
        <f>IF(ISNUMBER(K35)=FALSE,J35,0)</f>
        <v>0</v>
      </c>
    </row>
    <row r="36">
      <c r="A36" s="10"/>
      <c r="B36" s="48" t="s">
        <v>51</v>
      </c>
      <c r="C36" s="1"/>
      <c r="D36" s="1"/>
      <c r="E36" s="49" t="s">
        <v>63</v>
      </c>
      <c r="F36" s="1"/>
      <c r="G36" s="1"/>
      <c r="H36" s="40"/>
      <c r="I36" s="1"/>
      <c r="J36" s="40"/>
      <c r="K36" s="1"/>
      <c r="L36" s="1"/>
      <c r="M36" s="13"/>
      <c r="N36" s="3"/>
      <c r="O36" s="3"/>
      <c r="P36" s="3"/>
      <c r="Q36" s="3"/>
    </row>
    <row r="37" thickBot="1">
      <c r="A37" s="10"/>
      <c r="B37" s="50" t="s">
        <v>53</v>
      </c>
      <c r="C37" s="51"/>
      <c r="D37" s="51"/>
      <c r="E37" s="52" t="s">
        <v>11</v>
      </c>
      <c r="F37" s="51"/>
      <c r="G37" s="51"/>
      <c r="H37" s="53"/>
      <c r="I37" s="51"/>
      <c r="J37" s="53"/>
      <c r="K37" s="51"/>
      <c r="L37" s="51"/>
      <c r="M37" s="13"/>
      <c r="N37" s="3"/>
      <c r="O37" s="3"/>
      <c r="P37" s="3"/>
      <c r="Q37" s="3"/>
    </row>
    <row r="38" thickTop="1">
      <c r="A38" s="10"/>
      <c r="B38" s="41">
        <v>5</v>
      </c>
      <c r="C38" s="42" t="s">
        <v>64</v>
      </c>
      <c r="D38" s="42"/>
      <c r="E38" s="42" t="s">
        <v>65</v>
      </c>
      <c r="F38" s="42" t="s">
        <v>11</v>
      </c>
      <c r="G38" s="43" t="s">
        <v>50</v>
      </c>
      <c r="H38" s="54">
        <v>1</v>
      </c>
      <c r="I38" s="55">
        <f>ROUND(0,2)</f>
        <v>0</v>
      </c>
      <c r="J38" s="56">
        <f>ROUND(I38*H38,2)</f>
        <v>0</v>
      </c>
      <c r="K38" s="57">
        <v>0</v>
      </c>
      <c r="L38" s="58">
        <f>IF(ISNUMBER(K38),ROUND(J38*(K38+1),2),0)</f>
        <v>0</v>
      </c>
      <c r="M38" s="13"/>
      <c r="N38" s="3"/>
      <c r="O38" s="3"/>
      <c r="P38" s="3"/>
      <c r="Q38" s="33">
        <f>IF(ISNUMBER(K38),IF(H38&gt;0,IF(I38&gt;0,J38,0),0),0)</f>
        <v>0</v>
      </c>
      <c r="R38" s="27">
        <f>IF(ISNUMBER(K38)=FALSE,J38,0)</f>
        <v>0</v>
      </c>
    </row>
    <row r="39">
      <c r="A39" s="10"/>
      <c r="B39" s="48" t="s">
        <v>51</v>
      </c>
      <c r="C39" s="1"/>
      <c r="D39" s="1"/>
      <c r="E39" s="49" t="s">
        <v>66</v>
      </c>
      <c r="F39" s="1"/>
      <c r="G39" s="1"/>
      <c r="H39" s="40"/>
      <c r="I39" s="1"/>
      <c r="J39" s="40"/>
      <c r="K39" s="1"/>
      <c r="L39" s="1"/>
      <c r="M39" s="13"/>
      <c r="N39" s="3"/>
      <c r="O39" s="3"/>
      <c r="P39" s="3"/>
      <c r="Q39" s="3"/>
    </row>
    <row r="40" thickBot="1">
      <c r="A40" s="10"/>
      <c r="B40" s="50" t="s">
        <v>53</v>
      </c>
      <c r="C40" s="51"/>
      <c r="D40" s="51"/>
      <c r="E40" s="52" t="s">
        <v>11</v>
      </c>
      <c r="F40" s="51"/>
      <c r="G40" s="51"/>
      <c r="H40" s="53"/>
      <c r="I40" s="51"/>
      <c r="J40" s="53"/>
      <c r="K40" s="51"/>
      <c r="L40" s="51"/>
      <c r="M40" s="13"/>
      <c r="N40" s="3"/>
      <c r="O40" s="3"/>
      <c r="P40" s="3"/>
      <c r="Q40" s="3"/>
    </row>
    <row r="41" thickTop="1">
      <c r="A41" s="10"/>
      <c r="B41" s="41">
        <v>6</v>
      </c>
      <c r="C41" s="42" t="s">
        <v>67</v>
      </c>
      <c r="D41" s="42"/>
      <c r="E41" s="42" t="s">
        <v>68</v>
      </c>
      <c r="F41" s="42" t="s">
        <v>11</v>
      </c>
      <c r="G41" s="43" t="s">
        <v>50</v>
      </c>
      <c r="H41" s="54">
        <v>1</v>
      </c>
      <c r="I41" s="55">
        <f>ROUND(0,2)</f>
        <v>0</v>
      </c>
      <c r="J41" s="56">
        <f>ROUND(I41*H41,2)</f>
        <v>0</v>
      </c>
      <c r="K41" s="57">
        <v>0</v>
      </c>
      <c r="L41" s="58">
        <f>IF(ISNUMBER(K41),ROUND(J41*(K41+1),2),0)</f>
        <v>0</v>
      </c>
      <c r="M41" s="13"/>
      <c r="N41" s="3"/>
      <c r="O41" s="3"/>
      <c r="P41" s="3"/>
      <c r="Q41" s="33">
        <f>IF(ISNUMBER(K41),IF(H41&gt;0,IF(I41&gt;0,J41,0),0),0)</f>
        <v>0</v>
      </c>
      <c r="R41" s="27">
        <f>IF(ISNUMBER(K41)=FALSE,J41,0)</f>
        <v>0</v>
      </c>
    </row>
    <row r="42">
      <c r="A42" s="10"/>
      <c r="B42" s="48" t="s">
        <v>51</v>
      </c>
      <c r="C42" s="1"/>
      <c r="D42" s="1"/>
      <c r="E42" s="49" t="s">
        <v>69</v>
      </c>
      <c r="F42" s="1"/>
      <c r="G42" s="1"/>
      <c r="H42" s="40"/>
      <c r="I42" s="1"/>
      <c r="J42" s="40"/>
      <c r="K42" s="1"/>
      <c r="L42" s="1"/>
      <c r="M42" s="13"/>
      <c r="N42" s="3"/>
      <c r="O42" s="3"/>
      <c r="P42" s="3"/>
      <c r="Q42" s="3"/>
    </row>
    <row r="43" thickBot="1">
      <c r="A43" s="10"/>
      <c r="B43" s="50" t="s">
        <v>53</v>
      </c>
      <c r="C43" s="51"/>
      <c r="D43" s="51"/>
      <c r="E43" s="52" t="s">
        <v>11</v>
      </c>
      <c r="F43" s="51"/>
      <c r="G43" s="51"/>
      <c r="H43" s="53"/>
      <c r="I43" s="51"/>
      <c r="J43" s="53"/>
      <c r="K43" s="51"/>
      <c r="L43" s="51"/>
      <c r="M43" s="13"/>
      <c r="N43" s="3"/>
      <c r="O43" s="3"/>
      <c r="P43" s="3"/>
      <c r="Q43" s="3"/>
    </row>
    <row r="44" thickTop="1" thickBot="1" ht="25" customHeight="1">
      <c r="A44" s="10"/>
      <c r="B44" s="1"/>
      <c r="C44" s="59">
        <v>0</v>
      </c>
      <c r="D44" s="1"/>
      <c r="E44" s="60" t="s">
        <v>37</v>
      </c>
      <c r="F44" s="1"/>
      <c r="G44" s="61" t="s">
        <v>70</v>
      </c>
      <c r="H44" s="62">
        <f>J26+J29+J32+J35+J38+J41</f>
        <v>0</v>
      </c>
      <c r="I44" s="61" t="s">
        <v>71</v>
      </c>
      <c r="J44" s="63">
        <f>(L44-H44)</f>
        <v>0</v>
      </c>
      <c r="K44" s="61" t="s">
        <v>72</v>
      </c>
      <c r="L44" s="64">
        <f>L26+L29+L32+L35+L38+L41</f>
        <v>0</v>
      </c>
      <c r="M44" s="13"/>
      <c r="N44" s="3"/>
      <c r="O44" s="3"/>
      <c r="P44" s="3"/>
      <c r="Q44" s="33">
        <f>0+Q26+Q29+Q32+Q35+Q38+Q41</f>
        <v>0</v>
      </c>
      <c r="R44" s="27">
        <f>0+R26+R29+R32+R35+R38+R41</f>
        <v>0</v>
      </c>
      <c r="S44" s="65">
        <f>Q44*(1+J44)+R44</f>
        <v>0</v>
      </c>
    </row>
    <row r="45" thickTop="1" thickBot="1" ht="25" customHeight="1">
      <c r="A45" s="10"/>
      <c r="B45" s="66"/>
      <c r="C45" s="66"/>
      <c r="D45" s="66"/>
      <c r="E45" s="67"/>
      <c r="F45" s="66"/>
      <c r="G45" s="68" t="s">
        <v>73</v>
      </c>
      <c r="H45" s="69">
        <f>J26+J29+J32+J35+J38+J41</f>
        <v>0</v>
      </c>
      <c r="I45" s="68" t="s">
        <v>74</v>
      </c>
      <c r="J45" s="70">
        <f>0+J44</f>
        <v>0</v>
      </c>
      <c r="K45" s="68" t="s">
        <v>75</v>
      </c>
      <c r="L45" s="71">
        <f>L26+L29+L32+L35+L38+L41</f>
        <v>0</v>
      </c>
      <c r="M45" s="13"/>
      <c r="N45" s="3"/>
      <c r="O45" s="3"/>
      <c r="P45" s="3"/>
      <c r="Q45" s="3"/>
    </row>
    <row r="46">
      <c r="A46" s="14"/>
      <c r="B46" s="5"/>
      <c r="C46" s="5"/>
      <c r="D46" s="5"/>
      <c r="E46" s="5"/>
      <c r="F46" s="5"/>
      <c r="G46" s="5"/>
      <c r="H46" s="72"/>
      <c r="I46" s="5"/>
      <c r="J46" s="72"/>
      <c r="K46" s="5"/>
      <c r="L46" s="5"/>
      <c r="M46" s="15"/>
      <c r="N46" s="3"/>
      <c r="O46" s="3"/>
      <c r="P46" s="3"/>
      <c r="Q46" s="3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</row>
  </sheetData>
  <mergeCells count="28">
    <mergeCell ref="A1:A2"/>
    <mergeCell ref="A3:F3"/>
    <mergeCell ref="B4:C5"/>
    <mergeCell ref="B6:I6"/>
    <mergeCell ref="D1:E2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0:D30"/>
    <mergeCell ref="B31:D31"/>
    <mergeCell ref="B33:D33"/>
    <mergeCell ref="B34:D34"/>
    <mergeCell ref="B36:D36"/>
    <mergeCell ref="B37:D37"/>
    <mergeCell ref="B39:D39"/>
    <mergeCell ref="B40:D40"/>
    <mergeCell ref="B42:D42"/>
    <mergeCell ref="B43:D43"/>
    <mergeCell ref="B25:L25"/>
    <mergeCell ref="B20:D20"/>
  </mergeCells>
  <pageMargins left="0.39375" right="0.39375" top="0.5902778" bottom="0.39375" header="0.1965278" footer="0.1576389"/>
  <pageSetup paperSize="9" orientation="portrait" fitToHeight="0"/>
  <headerFooter>
    <oddFooter>&amp;CII/244 Mratín most ev.č. 244-003 přes Mratínský potok | Vedlejší a ostatní náklady&amp;R&amp;P/&amp;N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 codeName="____SO____cm">
    <pageSetUpPr fitToPage="1"/>
  </sheetPr>
  <sheetViews>
    <sheetView workbookViewId="0">
      <selection activeCell="A1" sqref="A1:A2"/>
    </sheetView>
  </sheetViews>
  <sheetFormatPr defaultRowHeight="12.75"/>
  <cols>
    <col min="1" max="1" width="4.710938"/>
    <col min="2" max="2" width="5.710938"/>
    <col min="3" max="3" width="11.71094"/>
    <col min="4" max="4" width="5.710938"/>
    <col min="5" max="5" width="80.71094"/>
    <col min="6" max="6" width="9.140625" hidden="1"/>
    <col min="7" max="7" width="20.71094"/>
    <col min="8" max="12" width="22.71094"/>
    <col min="13" max="13" width="4.710938"/>
    <col min="17" max="19" width="9.140625" hidden="1"/>
  </cols>
  <sheetData>
    <row r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</row>
    <row r="3" ht="24" customHeight="1">
      <c r="A3" s="4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</row>
    <row r="4" ht="6" customHeight="1">
      <c r="A4" s="5"/>
      <c r="B4" s="28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</row>
    <row r="5" ht="6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3"/>
      <c r="O5" s="3"/>
      <c r="P5" s="3"/>
      <c r="Q5" s="3"/>
    </row>
    <row r="6" ht="34" customHeight="1">
      <c r="A6" s="10"/>
      <c r="B6" s="29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3"/>
      <c r="N6" s="3"/>
      <c r="O6" s="3"/>
      <c r="P6" s="3"/>
      <c r="Q6" s="3"/>
    </row>
    <row r="7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  <c r="N7" s="3"/>
      <c r="O7" s="3"/>
      <c r="P7" s="3"/>
      <c r="Q7" s="3"/>
    </row>
    <row r="8" ht="14" customHeight="1">
      <c r="A8" s="5"/>
      <c r="B8" s="30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  <c r="P8" s="3"/>
      <c r="Q8" s="3"/>
    </row>
    <row r="9" ht="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3"/>
      <c r="O9" s="3"/>
      <c r="P9" s="3"/>
      <c r="Q9" s="3"/>
    </row>
    <row r="10">
      <c r="A10" s="16" t="s">
        <v>30</v>
      </c>
      <c r="B10" s="1"/>
      <c r="C10" s="17"/>
      <c r="D10" s="1"/>
      <c r="E10" s="1"/>
      <c r="F10" s="1"/>
      <c r="G10" s="18"/>
      <c r="H10" s="1"/>
      <c r="I10" s="31" t="s">
        <v>31</v>
      </c>
      <c r="J10" s="32">
        <f>H39</f>
        <v>0</v>
      </c>
      <c r="K10" s="1"/>
      <c r="L10" s="1"/>
      <c r="M10" s="13"/>
      <c r="N10" s="3"/>
      <c r="O10" s="3"/>
      <c r="P10" s="3"/>
      <c r="Q10" s="3"/>
    </row>
    <row r="11" ht="16" customHeight="1">
      <c r="A11" s="19" t="s">
        <v>76</v>
      </c>
      <c r="B11" s="1"/>
      <c r="C11" s="1"/>
      <c r="D11" s="1"/>
      <c r="E11" s="1"/>
      <c r="F11" s="1"/>
      <c r="G11" s="31"/>
      <c r="H11" s="1"/>
      <c r="I11" s="31" t="s">
        <v>33</v>
      </c>
      <c r="J11" s="32">
        <f>L39</f>
        <v>0</v>
      </c>
      <c r="K11" s="1"/>
      <c r="L11" s="1"/>
      <c r="M11" s="13"/>
      <c r="N11" s="3"/>
      <c r="O11" s="3"/>
      <c r="P11" s="3"/>
      <c r="Q11" s="33">
        <f>IF(SUM(K20)&gt;0,ROUND(SUM(S20)/SUM(K20)-1,8),0)</f>
        <v>0</v>
      </c>
      <c r="R11" s="27">
        <f>AVERAGE(J38)</f>
        <v>0</v>
      </c>
      <c r="S11" s="27">
        <f>J10*(1+Q11)</f>
        <v>0</v>
      </c>
    </row>
    <row r="12">
      <c r="A12" s="16" t="s">
        <v>9</v>
      </c>
      <c r="B12" s="1"/>
      <c r="C12" s="17"/>
      <c r="D12" s="1"/>
      <c r="E12" s="1"/>
      <c r="F12" s="1"/>
      <c r="G12" s="18"/>
      <c r="H12" s="1"/>
      <c r="I12" s="1"/>
      <c r="J12" s="1"/>
      <c r="K12" s="1"/>
      <c r="L12" s="1"/>
      <c r="M12" s="13"/>
      <c r="N12" s="3"/>
      <c r="O12" s="3"/>
      <c r="P12" s="3"/>
      <c r="Q12" s="3"/>
    </row>
    <row r="13" ht="16" customHeight="1">
      <c r="A13" s="19" t="str">
        <f>Souhrn!A13</f>
        <v/>
      </c>
      <c r="B13" s="1"/>
      <c r="C13" s="1"/>
      <c r="D13" s="1"/>
      <c r="E13" s="1"/>
      <c r="F13" s="1"/>
      <c r="G13" s="31"/>
      <c r="H13" s="1"/>
      <c r="I13" s="31" t="s">
        <v>12</v>
      </c>
      <c r="J13" s="17"/>
      <c r="K13" s="1"/>
      <c r="L13" s="1"/>
      <c r="M13" s="13"/>
      <c r="N13" s="3"/>
      <c r="O13" s="3"/>
      <c r="P13" s="3"/>
      <c r="Q13" s="3"/>
    </row>
    <row r="14">
      <c r="A14" s="10"/>
      <c r="B14" s="1"/>
      <c r="C14" s="1"/>
      <c r="D14" s="1"/>
      <c r="E14" s="1"/>
      <c r="F14" s="1"/>
      <c r="G14" s="1"/>
      <c r="H14" s="1"/>
      <c r="I14" s="31" t="s">
        <v>14</v>
      </c>
      <c r="J14" s="17"/>
      <c r="K14" s="1"/>
      <c r="L14" s="1"/>
      <c r="M14" s="13"/>
      <c r="N14" s="3"/>
      <c r="O14" s="3"/>
      <c r="P14" s="3"/>
      <c r="Q14" s="3"/>
    </row>
    <row r="15" hidden="1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3"/>
      <c r="N15" s="3"/>
      <c r="O15" s="3"/>
      <c r="P15" s="3"/>
      <c r="Q15" s="3"/>
    </row>
    <row r="16" ht="10" customHeight="1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5"/>
      <c r="N16" s="3"/>
      <c r="O16" s="3"/>
      <c r="P16" s="3"/>
      <c r="Q16" s="3"/>
    </row>
    <row r="17" ht="14" customHeight="1">
      <c r="A17" s="5"/>
      <c r="B17" s="28" t="s">
        <v>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3"/>
      <c r="P17" s="3"/>
      <c r="Q17" s="3"/>
    </row>
    <row r="18" ht="6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3"/>
      <c r="O18" s="3"/>
      <c r="P18" s="3"/>
      <c r="Q18" s="3"/>
    </row>
    <row r="19" ht="18" customHeight="1">
      <c r="A19" s="10"/>
      <c r="B19" s="34" t="s">
        <v>35</v>
      </c>
      <c r="C19" s="34"/>
      <c r="D19" s="34"/>
      <c r="E19" s="34" t="s">
        <v>36</v>
      </c>
      <c r="F19" s="34"/>
      <c r="G19" s="35"/>
      <c r="H19" s="23"/>
      <c r="I19" s="23"/>
      <c r="J19" s="23"/>
      <c r="K19" s="23" t="s">
        <v>19</v>
      </c>
      <c r="L19" s="23" t="s">
        <v>20</v>
      </c>
      <c r="M19" s="13"/>
      <c r="N19" s="3"/>
      <c r="O19" s="3"/>
      <c r="P19" s="3"/>
      <c r="Q19" s="3"/>
    </row>
    <row r="20">
      <c r="A20" s="10"/>
      <c r="B20" s="36">
        <v>9</v>
      </c>
      <c r="C20" s="1"/>
      <c r="D20" s="1"/>
      <c r="E20" s="37" t="s">
        <v>77</v>
      </c>
      <c r="F20" s="1"/>
      <c r="G20" s="1"/>
      <c r="H20" s="1"/>
      <c r="I20" s="1"/>
      <c r="J20" s="1"/>
      <c r="K20" s="38">
        <f>H39</f>
        <v>0</v>
      </c>
      <c r="L20" s="38">
        <f>L39</f>
        <v>0</v>
      </c>
      <c r="M20" s="13"/>
      <c r="N20" s="3"/>
      <c r="O20" s="3"/>
      <c r="P20" s="3"/>
      <c r="Q20" s="3"/>
      <c r="S20" s="27">
        <f>S38</f>
        <v>0</v>
      </c>
    </row>
    <row r="21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5"/>
      <c r="N21" s="3"/>
      <c r="O21" s="3"/>
      <c r="P21" s="3"/>
      <c r="Q21" s="3"/>
    </row>
    <row r="22" ht="14" customHeight="1">
      <c r="A22" s="5"/>
      <c r="B22" s="28" t="s">
        <v>38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"/>
      <c r="O22" s="3"/>
      <c r="P22" s="3"/>
      <c r="Q22" s="3"/>
    </row>
    <row r="23" ht="18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3"/>
      <c r="O23" s="3"/>
      <c r="P23" s="3"/>
      <c r="Q23" s="3"/>
    </row>
    <row r="24" ht="18" customHeight="1">
      <c r="A24" s="10"/>
      <c r="B24" s="34" t="s">
        <v>39</v>
      </c>
      <c r="C24" s="34" t="s">
        <v>35</v>
      </c>
      <c r="D24" s="34" t="s">
        <v>40</v>
      </c>
      <c r="E24" s="34" t="s">
        <v>36</v>
      </c>
      <c r="F24" s="34" t="s">
        <v>41</v>
      </c>
      <c r="G24" s="35" t="s">
        <v>42</v>
      </c>
      <c r="H24" s="23" t="s">
        <v>43</v>
      </c>
      <c r="I24" s="23" t="s">
        <v>44</v>
      </c>
      <c r="J24" s="23" t="s">
        <v>19</v>
      </c>
      <c r="K24" s="35" t="s">
        <v>45</v>
      </c>
      <c r="L24" s="23" t="s">
        <v>20</v>
      </c>
      <c r="M24" s="13"/>
      <c r="N24" s="3"/>
      <c r="O24" s="3"/>
      <c r="P24" s="3"/>
      <c r="Q24" s="3"/>
    </row>
    <row r="25" ht="40" customHeight="1">
      <c r="A25" s="10"/>
      <c r="B25" s="39" t="s">
        <v>78</v>
      </c>
      <c r="C25" s="1"/>
      <c r="D25" s="1"/>
      <c r="E25" s="1"/>
      <c r="F25" s="1"/>
      <c r="G25" s="1"/>
      <c r="H25" s="40"/>
      <c r="I25" s="1"/>
      <c r="J25" s="40"/>
      <c r="K25" s="1"/>
      <c r="L25" s="1"/>
      <c r="M25" s="13"/>
      <c r="N25" s="3"/>
      <c r="O25" s="3"/>
      <c r="P25" s="3"/>
      <c r="Q25" s="3"/>
    </row>
    <row r="26">
      <c r="A26" s="10"/>
      <c r="B26" s="41">
        <v>1</v>
      </c>
      <c r="C26" s="42" t="s">
        <v>79</v>
      </c>
      <c r="D26" s="42" t="s">
        <v>48</v>
      </c>
      <c r="E26" s="42" t="s">
        <v>80</v>
      </c>
      <c r="F26" s="42" t="s">
        <v>11</v>
      </c>
      <c r="G26" s="43" t="s">
        <v>81</v>
      </c>
      <c r="H26" s="44">
        <v>12.779999999999999</v>
      </c>
      <c r="I26" s="25">
        <f>ROUND(0,2)</f>
        <v>0</v>
      </c>
      <c r="J26" s="45">
        <f>ROUND(I26*H26,2)</f>
        <v>0</v>
      </c>
      <c r="K26" s="46">
        <v>0</v>
      </c>
      <c r="L26" s="47">
        <f>IF(ISNUMBER(K26),ROUND(J26*(K26+1),2),0)</f>
        <v>0</v>
      </c>
      <c r="M26" s="13"/>
      <c r="N26" s="3"/>
      <c r="O26" s="3"/>
      <c r="P26" s="3"/>
      <c r="Q26" s="33">
        <f>IF(ISNUMBER(K26),IF(H26&gt;0,IF(I26&gt;0,J26,0),0),0)</f>
        <v>0</v>
      </c>
      <c r="R26" s="27">
        <f>IF(ISNUMBER(K26)=FALSE,J26,0)</f>
        <v>0</v>
      </c>
    </row>
    <row r="27">
      <c r="A27" s="10"/>
      <c r="B27" s="48" t="s">
        <v>51</v>
      </c>
      <c r="C27" s="1"/>
      <c r="D27" s="1"/>
      <c r="E27" s="49" t="s">
        <v>82</v>
      </c>
      <c r="F27" s="1"/>
      <c r="G27" s="1"/>
      <c r="H27" s="40"/>
      <c r="I27" s="1"/>
      <c r="J27" s="40"/>
      <c r="K27" s="1"/>
      <c r="L27" s="1"/>
      <c r="M27" s="13"/>
      <c r="N27" s="3"/>
      <c r="O27" s="3"/>
      <c r="P27" s="3"/>
      <c r="Q27" s="3"/>
    </row>
    <row r="28" thickBot="1">
      <c r="A28" s="10"/>
      <c r="B28" s="50" t="s">
        <v>53</v>
      </c>
      <c r="C28" s="51"/>
      <c r="D28" s="51"/>
      <c r="E28" s="52" t="s">
        <v>83</v>
      </c>
      <c r="F28" s="51"/>
      <c r="G28" s="51"/>
      <c r="H28" s="53"/>
      <c r="I28" s="51"/>
      <c r="J28" s="53"/>
      <c r="K28" s="51"/>
      <c r="L28" s="51"/>
      <c r="M28" s="13"/>
      <c r="N28" s="3"/>
      <c r="O28" s="3"/>
      <c r="P28" s="3"/>
      <c r="Q28" s="3"/>
    </row>
    <row r="29" thickTop="1">
      <c r="A29" s="10"/>
      <c r="B29" s="41">
        <v>2</v>
      </c>
      <c r="C29" s="42" t="s">
        <v>84</v>
      </c>
      <c r="D29" s="42" t="s">
        <v>48</v>
      </c>
      <c r="E29" s="42" t="s">
        <v>85</v>
      </c>
      <c r="F29" s="42" t="s">
        <v>11</v>
      </c>
      <c r="G29" s="43" t="s">
        <v>81</v>
      </c>
      <c r="H29" s="54">
        <v>113.02</v>
      </c>
      <c r="I29" s="55">
        <f>ROUND(0,2)</f>
        <v>0</v>
      </c>
      <c r="J29" s="56">
        <f>ROUND(I29*H29,2)</f>
        <v>0</v>
      </c>
      <c r="K29" s="57">
        <v>0</v>
      </c>
      <c r="L29" s="58">
        <f>IF(ISNUMBER(K29),ROUND(J29*(K29+1),2),0)</f>
        <v>0</v>
      </c>
      <c r="M29" s="13"/>
      <c r="N29" s="3"/>
      <c r="O29" s="3"/>
      <c r="P29" s="3"/>
      <c r="Q29" s="33">
        <f>IF(ISNUMBER(K29),IF(H29&gt;0,IF(I29&gt;0,J29,0),0),0)</f>
        <v>0</v>
      </c>
      <c r="R29" s="27">
        <f>IF(ISNUMBER(K29)=FALSE,J29,0)</f>
        <v>0</v>
      </c>
    </row>
    <row r="30">
      <c r="A30" s="10"/>
      <c r="B30" s="48" t="s">
        <v>51</v>
      </c>
      <c r="C30" s="1"/>
      <c r="D30" s="1"/>
      <c r="E30" s="49" t="s">
        <v>82</v>
      </c>
      <c r="F30" s="1"/>
      <c r="G30" s="1"/>
      <c r="H30" s="40"/>
      <c r="I30" s="1"/>
      <c r="J30" s="40"/>
      <c r="K30" s="1"/>
      <c r="L30" s="1"/>
      <c r="M30" s="13"/>
      <c r="N30" s="3"/>
      <c r="O30" s="3"/>
      <c r="P30" s="3"/>
      <c r="Q30" s="3"/>
    </row>
    <row r="31" thickBot="1">
      <c r="A31" s="10"/>
      <c r="B31" s="50" t="s">
        <v>53</v>
      </c>
      <c r="C31" s="51"/>
      <c r="D31" s="51"/>
      <c r="E31" s="52" t="s">
        <v>86</v>
      </c>
      <c r="F31" s="51"/>
      <c r="G31" s="51"/>
      <c r="H31" s="53"/>
      <c r="I31" s="51"/>
      <c r="J31" s="53"/>
      <c r="K31" s="51"/>
      <c r="L31" s="51"/>
      <c r="M31" s="13"/>
      <c r="N31" s="3"/>
      <c r="O31" s="3"/>
      <c r="P31" s="3"/>
      <c r="Q31" s="3"/>
    </row>
    <row r="32" thickTop="1">
      <c r="A32" s="10"/>
      <c r="B32" s="41">
        <v>3</v>
      </c>
      <c r="C32" s="42" t="s">
        <v>87</v>
      </c>
      <c r="D32" s="42" t="s">
        <v>48</v>
      </c>
      <c r="E32" s="42" t="s">
        <v>88</v>
      </c>
      <c r="F32" s="42" t="s">
        <v>11</v>
      </c>
      <c r="G32" s="43" t="s">
        <v>81</v>
      </c>
      <c r="H32" s="54">
        <v>5.8899999999999997</v>
      </c>
      <c r="I32" s="55">
        <f>ROUND(0,2)</f>
        <v>0</v>
      </c>
      <c r="J32" s="56">
        <f>ROUND(I32*H32,2)</f>
        <v>0</v>
      </c>
      <c r="K32" s="57">
        <v>0</v>
      </c>
      <c r="L32" s="58">
        <f>IF(ISNUMBER(K32),ROUND(J32*(K32+1),2),0)</f>
        <v>0</v>
      </c>
      <c r="M32" s="13"/>
      <c r="N32" s="3"/>
      <c r="O32" s="3"/>
      <c r="P32" s="3"/>
      <c r="Q32" s="33">
        <f>IF(ISNUMBER(K32),IF(H32&gt;0,IF(I32&gt;0,J32,0),0),0)</f>
        <v>0</v>
      </c>
      <c r="R32" s="27">
        <f>IF(ISNUMBER(K32)=FALSE,J32,0)</f>
        <v>0</v>
      </c>
    </row>
    <row r="33">
      <c r="A33" s="10"/>
      <c r="B33" s="48" t="s">
        <v>51</v>
      </c>
      <c r="C33" s="1"/>
      <c r="D33" s="1"/>
      <c r="E33" s="49" t="s">
        <v>82</v>
      </c>
      <c r="F33" s="1"/>
      <c r="G33" s="1"/>
      <c r="H33" s="40"/>
      <c r="I33" s="1"/>
      <c r="J33" s="40"/>
      <c r="K33" s="1"/>
      <c r="L33" s="1"/>
      <c r="M33" s="13"/>
      <c r="N33" s="3"/>
      <c r="O33" s="3"/>
      <c r="P33" s="3"/>
      <c r="Q33" s="3"/>
    </row>
    <row r="34" thickBot="1">
      <c r="A34" s="10"/>
      <c r="B34" s="50" t="s">
        <v>53</v>
      </c>
      <c r="C34" s="51"/>
      <c r="D34" s="51"/>
      <c r="E34" s="52" t="s">
        <v>89</v>
      </c>
      <c r="F34" s="51"/>
      <c r="G34" s="51"/>
      <c r="H34" s="53"/>
      <c r="I34" s="51"/>
      <c r="J34" s="53"/>
      <c r="K34" s="51"/>
      <c r="L34" s="51"/>
      <c r="M34" s="13"/>
      <c r="N34" s="3"/>
      <c r="O34" s="3"/>
      <c r="P34" s="3"/>
      <c r="Q34" s="3"/>
    </row>
    <row r="35" thickTop="1">
      <c r="A35" s="10"/>
      <c r="B35" s="41">
        <v>4</v>
      </c>
      <c r="C35" s="42" t="s">
        <v>90</v>
      </c>
      <c r="D35" s="42" t="s">
        <v>48</v>
      </c>
      <c r="E35" s="42" t="s">
        <v>91</v>
      </c>
      <c r="F35" s="42" t="s">
        <v>11</v>
      </c>
      <c r="G35" s="43" t="s">
        <v>92</v>
      </c>
      <c r="H35" s="54">
        <v>73</v>
      </c>
      <c r="I35" s="55">
        <f>ROUND(0,2)</f>
        <v>0</v>
      </c>
      <c r="J35" s="56">
        <f>ROUND(I35*H35,2)</f>
        <v>0</v>
      </c>
      <c r="K35" s="57">
        <v>0</v>
      </c>
      <c r="L35" s="58">
        <f>IF(ISNUMBER(K35),ROUND(J35*(K35+1),2),0)</f>
        <v>0</v>
      </c>
      <c r="M35" s="13"/>
      <c r="N35" s="3"/>
      <c r="O35" s="3"/>
      <c r="P35" s="3"/>
      <c r="Q35" s="33">
        <f>IF(ISNUMBER(K35),IF(H35&gt;0,IF(I35&gt;0,J35,0),0),0)</f>
        <v>0</v>
      </c>
      <c r="R35" s="27">
        <f>IF(ISNUMBER(K35)=FALSE,J35,0)</f>
        <v>0</v>
      </c>
    </row>
    <row r="36">
      <c r="A36" s="10"/>
      <c r="B36" s="48" t="s">
        <v>51</v>
      </c>
      <c r="C36" s="1"/>
      <c r="D36" s="1"/>
      <c r="E36" s="49" t="s">
        <v>93</v>
      </c>
      <c r="F36" s="1"/>
      <c r="G36" s="1"/>
      <c r="H36" s="40"/>
      <c r="I36" s="1"/>
      <c r="J36" s="40"/>
      <c r="K36" s="1"/>
      <c r="L36" s="1"/>
      <c r="M36" s="13"/>
      <c r="N36" s="3"/>
      <c r="O36" s="3"/>
      <c r="P36" s="3"/>
      <c r="Q36" s="3"/>
    </row>
    <row r="37" thickBot="1">
      <c r="A37" s="10"/>
      <c r="B37" s="50" t="s">
        <v>53</v>
      </c>
      <c r="C37" s="51"/>
      <c r="D37" s="51"/>
      <c r="E37" s="52" t="s">
        <v>94</v>
      </c>
      <c r="F37" s="51"/>
      <c r="G37" s="51"/>
      <c r="H37" s="53"/>
      <c r="I37" s="51"/>
      <c r="J37" s="53"/>
      <c r="K37" s="51"/>
      <c r="L37" s="51"/>
      <c r="M37" s="13"/>
      <c r="N37" s="3"/>
      <c r="O37" s="3"/>
      <c r="P37" s="3"/>
      <c r="Q37" s="3"/>
    </row>
    <row r="38" thickTop="1" thickBot="1" ht="25" customHeight="1">
      <c r="A38" s="10"/>
      <c r="B38" s="1"/>
      <c r="C38" s="59">
        <v>9</v>
      </c>
      <c r="D38" s="1"/>
      <c r="E38" s="60" t="s">
        <v>77</v>
      </c>
      <c r="F38" s="1"/>
      <c r="G38" s="61" t="s">
        <v>70</v>
      </c>
      <c r="H38" s="62">
        <f>J26+J29+J32+J35</f>
        <v>0</v>
      </c>
      <c r="I38" s="61" t="s">
        <v>71</v>
      </c>
      <c r="J38" s="63">
        <f>(L38-H38)</f>
        <v>0</v>
      </c>
      <c r="K38" s="61" t="s">
        <v>72</v>
      </c>
      <c r="L38" s="64">
        <f>L26+L29+L32+L35</f>
        <v>0</v>
      </c>
      <c r="M38" s="13"/>
      <c r="N38" s="3"/>
      <c r="O38" s="3"/>
      <c r="P38" s="3"/>
      <c r="Q38" s="33">
        <f>0+Q26+Q29+Q32+Q35</f>
        <v>0</v>
      </c>
      <c r="R38" s="27">
        <f>0+R26+R29+R32+R35</f>
        <v>0</v>
      </c>
      <c r="S38" s="65">
        <f>Q38*(1+J38)+R38</f>
        <v>0</v>
      </c>
    </row>
    <row r="39" thickTop="1" thickBot="1" ht="25" customHeight="1">
      <c r="A39" s="10"/>
      <c r="B39" s="66"/>
      <c r="C39" s="66"/>
      <c r="D39" s="66"/>
      <c r="E39" s="67"/>
      <c r="F39" s="66"/>
      <c r="G39" s="68" t="s">
        <v>73</v>
      </c>
      <c r="H39" s="69">
        <f>J26+J29+J32+J35</f>
        <v>0</v>
      </c>
      <c r="I39" s="68" t="s">
        <v>74</v>
      </c>
      <c r="J39" s="70">
        <f>0+J38</f>
        <v>0</v>
      </c>
      <c r="K39" s="68" t="s">
        <v>75</v>
      </c>
      <c r="L39" s="71">
        <f>L26+L29+L32+L35</f>
        <v>0</v>
      </c>
      <c r="M39" s="13"/>
      <c r="N39" s="3"/>
      <c r="O39" s="3"/>
      <c r="P39" s="3"/>
      <c r="Q39" s="3"/>
    </row>
    <row r="40">
      <c r="A40" s="14"/>
      <c r="B40" s="5"/>
      <c r="C40" s="5"/>
      <c r="D40" s="5"/>
      <c r="E40" s="5"/>
      <c r="F40" s="5"/>
      <c r="G40" s="5"/>
      <c r="H40" s="72"/>
      <c r="I40" s="5"/>
      <c r="J40" s="72"/>
      <c r="K40" s="5"/>
      <c r="L40" s="5"/>
      <c r="M40" s="15"/>
      <c r="N40" s="3"/>
      <c r="O40" s="3"/>
      <c r="P40" s="3"/>
      <c r="Q40" s="3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</row>
  </sheetData>
  <mergeCells count="24">
    <mergeCell ref="A1:A2"/>
    <mergeCell ref="A3:F3"/>
    <mergeCell ref="B4:C5"/>
    <mergeCell ref="B6:I6"/>
    <mergeCell ref="D1:E2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0:D30"/>
    <mergeCell ref="B31:D31"/>
    <mergeCell ref="B33:D33"/>
    <mergeCell ref="B34:D34"/>
    <mergeCell ref="B36:D36"/>
    <mergeCell ref="B37:D37"/>
    <mergeCell ref="B25:L25"/>
    <mergeCell ref="B20:D20"/>
  </mergeCells>
  <pageMargins left="0.39375" right="0.39375" top="0.5902778" bottom="0.39375" header="0.1965278" footer="0.1576389"/>
  <pageSetup paperSize="9" orientation="portrait" fitToHeight="0"/>
  <headerFooter>
    <oddFooter>&amp;CII/244 Mratín most ev.č. 244-003 přes Mratínský potok | Demolice&amp;R&amp;P/&amp;N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 codeName="____SO____cm">
    <pageSetUpPr fitToPage="1"/>
  </sheetPr>
  <sheetViews>
    <sheetView workbookViewId="0">
      <selection activeCell="A1" sqref="A1:A2"/>
    </sheetView>
  </sheetViews>
  <sheetFormatPr defaultRowHeight="12.75"/>
  <cols>
    <col min="1" max="1" width="4.710938"/>
    <col min="2" max="2" width="5.710938"/>
    <col min="3" max="3" width="11.71094"/>
    <col min="4" max="4" width="5.710938"/>
    <col min="5" max="5" width="80.71094"/>
    <col min="6" max="6" width="9.140625" hidden="1"/>
    <col min="7" max="7" width="20.71094"/>
    <col min="8" max="12" width="22.71094"/>
    <col min="13" max="13" width="4.710938"/>
    <col min="17" max="19" width="9.140625" hidden="1"/>
  </cols>
  <sheetData>
    <row r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</row>
    <row r="3" ht="24" customHeight="1">
      <c r="A3" s="4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</row>
    <row r="4" ht="6" customHeight="1">
      <c r="A4" s="5"/>
      <c r="B4" s="28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</row>
    <row r="5" ht="6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3"/>
      <c r="O5" s="3"/>
      <c r="P5" s="3"/>
      <c r="Q5" s="3"/>
    </row>
    <row r="6" ht="34" customHeight="1">
      <c r="A6" s="10"/>
      <c r="B6" s="29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3"/>
      <c r="N6" s="3"/>
      <c r="O6" s="3"/>
      <c r="P6" s="3"/>
      <c r="Q6" s="3"/>
    </row>
    <row r="7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  <c r="N7" s="3"/>
      <c r="O7" s="3"/>
      <c r="P7" s="3"/>
      <c r="Q7" s="3"/>
    </row>
    <row r="8" ht="14" customHeight="1">
      <c r="A8" s="5"/>
      <c r="B8" s="30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  <c r="P8" s="3"/>
      <c r="Q8" s="3"/>
    </row>
    <row r="9" ht="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3"/>
      <c r="O9" s="3"/>
      <c r="P9" s="3"/>
      <c r="Q9" s="3"/>
    </row>
    <row r="10">
      <c r="A10" s="16" t="s">
        <v>30</v>
      </c>
      <c r="B10" s="1"/>
      <c r="C10" s="17"/>
      <c r="D10" s="1"/>
      <c r="E10" s="1"/>
      <c r="F10" s="1"/>
      <c r="G10" s="18"/>
      <c r="H10" s="1"/>
      <c r="I10" s="31" t="s">
        <v>31</v>
      </c>
      <c r="J10" s="32">
        <f>H30</f>
        <v>0</v>
      </c>
      <c r="K10" s="1"/>
      <c r="L10" s="1"/>
      <c r="M10" s="13"/>
      <c r="N10" s="3"/>
      <c r="O10" s="3"/>
      <c r="P10" s="3"/>
      <c r="Q10" s="3"/>
    </row>
    <row r="11" ht="16" customHeight="1">
      <c r="A11" s="19" t="s">
        <v>95</v>
      </c>
      <c r="B11" s="1"/>
      <c r="C11" s="1"/>
      <c r="D11" s="1"/>
      <c r="E11" s="1"/>
      <c r="F11" s="1"/>
      <c r="G11" s="31"/>
      <c r="H11" s="1"/>
      <c r="I11" s="31" t="s">
        <v>33</v>
      </c>
      <c r="J11" s="32">
        <f>L30</f>
        <v>0</v>
      </c>
      <c r="K11" s="1"/>
      <c r="L11" s="1"/>
      <c r="M11" s="13"/>
      <c r="N11" s="3"/>
      <c r="O11" s="3"/>
      <c r="P11" s="3"/>
      <c r="Q11" s="33">
        <f>IF(SUM(K20)&gt;0,ROUND(SUM(S20)/SUM(K20)-1,8),0)</f>
        <v>0</v>
      </c>
      <c r="R11" s="27">
        <f>AVERAGE(J29)</f>
        <v>0</v>
      </c>
      <c r="S11" s="27">
        <f>J10*(1+Q11)</f>
        <v>0</v>
      </c>
    </row>
    <row r="12">
      <c r="A12" s="16" t="s">
        <v>9</v>
      </c>
      <c r="B12" s="1"/>
      <c r="C12" s="17"/>
      <c r="D12" s="1"/>
      <c r="E12" s="1"/>
      <c r="F12" s="1"/>
      <c r="G12" s="18"/>
      <c r="H12" s="1"/>
      <c r="I12" s="1"/>
      <c r="J12" s="1"/>
      <c r="K12" s="1"/>
      <c r="L12" s="1"/>
      <c r="M12" s="13"/>
      <c r="N12" s="3"/>
      <c r="O12" s="3"/>
      <c r="P12" s="3"/>
      <c r="Q12" s="3"/>
    </row>
    <row r="13" ht="16" customHeight="1">
      <c r="A13" s="19" t="str">
        <f>Souhrn!A13</f>
        <v/>
      </c>
      <c r="B13" s="1"/>
      <c r="C13" s="1"/>
      <c r="D13" s="1"/>
      <c r="E13" s="1"/>
      <c r="F13" s="1"/>
      <c r="G13" s="31"/>
      <c r="H13" s="1"/>
      <c r="I13" s="31" t="s">
        <v>12</v>
      </c>
      <c r="J13" s="17"/>
      <c r="K13" s="1"/>
      <c r="L13" s="1"/>
      <c r="M13" s="13"/>
      <c r="N13" s="3"/>
      <c r="O13" s="3"/>
      <c r="P13" s="3"/>
      <c r="Q13" s="3"/>
    </row>
    <row r="14">
      <c r="A14" s="10"/>
      <c r="B14" s="1"/>
      <c r="C14" s="1"/>
      <c r="D14" s="1"/>
      <c r="E14" s="1"/>
      <c r="F14" s="1"/>
      <c r="G14" s="1"/>
      <c r="H14" s="1"/>
      <c r="I14" s="31" t="s">
        <v>14</v>
      </c>
      <c r="J14" s="17"/>
      <c r="K14" s="1"/>
      <c r="L14" s="1"/>
      <c r="M14" s="13"/>
      <c r="N14" s="3"/>
      <c r="O14" s="3"/>
      <c r="P14" s="3"/>
      <c r="Q14" s="3"/>
    </row>
    <row r="15" hidden="1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3"/>
      <c r="N15" s="3"/>
      <c r="O15" s="3"/>
      <c r="P15" s="3"/>
      <c r="Q15" s="3"/>
    </row>
    <row r="16" ht="10" customHeight="1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5"/>
      <c r="N16" s="3"/>
      <c r="O16" s="3"/>
      <c r="P16" s="3"/>
      <c r="Q16" s="3"/>
    </row>
    <row r="17" ht="14" customHeight="1">
      <c r="A17" s="5"/>
      <c r="B17" s="28" t="s">
        <v>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3"/>
      <c r="P17" s="3"/>
      <c r="Q17" s="3"/>
    </row>
    <row r="18" ht="6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3"/>
      <c r="O18" s="3"/>
      <c r="P18" s="3"/>
      <c r="Q18" s="3"/>
    </row>
    <row r="19" ht="18" customHeight="1">
      <c r="A19" s="10"/>
      <c r="B19" s="34" t="s">
        <v>35</v>
      </c>
      <c r="C19" s="34"/>
      <c r="D19" s="34"/>
      <c r="E19" s="34" t="s">
        <v>36</v>
      </c>
      <c r="F19" s="34"/>
      <c r="G19" s="35"/>
      <c r="H19" s="23"/>
      <c r="I19" s="23"/>
      <c r="J19" s="23"/>
      <c r="K19" s="23" t="s">
        <v>19</v>
      </c>
      <c r="L19" s="23" t="s">
        <v>20</v>
      </c>
      <c r="M19" s="13"/>
      <c r="N19" s="3"/>
      <c r="O19" s="3"/>
      <c r="P19" s="3"/>
      <c r="Q19" s="3"/>
    </row>
    <row r="20">
      <c r="A20" s="10"/>
      <c r="B20" s="36">
        <v>0</v>
      </c>
      <c r="C20" s="1"/>
      <c r="D20" s="1"/>
      <c r="E20" s="37" t="s">
        <v>37</v>
      </c>
      <c r="F20" s="1"/>
      <c r="G20" s="1"/>
      <c r="H20" s="1"/>
      <c r="I20" s="1"/>
      <c r="J20" s="1"/>
      <c r="K20" s="38">
        <f>H30</f>
        <v>0</v>
      </c>
      <c r="L20" s="38">
        <f>L30</f>
        <v>0</v>
      </c>
      <c r="M20" s="13"/>
      <c r="N20" s="3"/>
      <c r="O20" s="3"/>
      <c r="P20" s="3"/>
      <c r="Q20" s="3"/>
      <c r="S20" s="27">
        <f>S29</f>
        <v>0</v>
      </c>
    </row>
    <row r="21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5"/>
      <c r="N21" s="3"/>
      <c r="O21" s="3"/>
      <c r="P21" s="3"/>
      <c r="Q21" s="3"/>
    </row>
    <row r="22" ht="14" customHeight="1">
      <c r="A22" s="5"/>
      <c r="B22" s="28" t="s">
        <v>38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3"/>
      <c r="O22" s="3"/>
      <c r="P22" s="3"/>
      <c r="Q22" s="3"/>
    </row>
    <row r="23" ht="18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3"/>
      <c r="O23" s="3"/>
      <c r="P23" s="3"/>
      <c r="Q23" s="3"/>
    </row>
    <row r="24" ht="18" customHeight="1">
      <c r="A24" s="10"/>
      <c r="B24" s="34" t="s">
        <v>39</v>
      </c>
      <c r="C24" s="34" t="s">
        <v>35</v>
      </c>
      <c r="D24" s="34" t="s">
        <v>40</v>
      </c>
      <c r="E24" s="34" t="s">
        <v>36</v>
      </c>
      <c r="F24" s="34" t="s">
        <v>41</v>
      </c>
      <c r="G24" s="35" t="s">
        <v>42</v>
      </c>
      <c r="H24" s="23" t="s">
        <v>43</v>
      </c>
      <c r="I24" s="23" t="s">
        <v>44</v>
      </c>
      <c r="J24" s="23" t="s">
        <v>19</v>
      </c>
      <c r="K24" s="35" t="s">
        <v>45</v>
      </c>
      <c r="L24" s="23" t="s">
        <v>20</v>
      </c>
      <c r="M24" s="13"/>
      <c r="N24" s="3"/>
      <c r="O24" s="3"/>
      <c r="P24" s="3"/>
      <c r="Q24" s="3"/>
    </row>
    <row r="25" ht="40" customHeight="1">
      <c r="A25" s="10"/>
      <c r="B25" s="39" t="s">
        <v>46</v>
      </c>
      <c r="C25" s="1"/>
      <c r="D25" s="1"/>
      <c r="E25" s="1"/>
      <c r="F25" s="1"/>
      <c r="G25" s="1"/>
      <c r="H25" s="40"/>
      <c r="I25" s="1"/>
      <c r="J25" s="40"/>
      <c r="K25" s="1"/>
      <c r="L25" s="1"/>
      <c r="M25" s="13"/>
      <c r="N25" s="3"/>
      <c r="O25" s="3"/>
      <c r="P25" s="3"/>
      <c r="Q25" s="3"/>
    </row>
    <row r="26">
      <c r="A26" s="10"/>
      <c r="B26" s="41">
        <v>1</v>
      </c>
      <c r="C26" s="42" t="s">
        <v>96</v>
      </c>
      <c r="D26" s="42"/>
      <c r="E26" s="42" t="s">
        <v>97</v>
      </c>
      <c r="F26" s="42" t="s">
        <v>11</v>
      </c>
      <c r="G26" s="43" t="s">
        <v>56</v>
      </c>
      <c r="H26" s="44">
        <v>1</v>
      </c>
      <c r="I26" s="25">
        <f>ROUND(0,2)</f>
        <v>0</v>
      </c>
      <c r="J26" s="45">
        <f>ROUND(I26*H26,2)</f>
        <v>0</v>
      </c>
      <c r="K26" s="46">
        <v>0</v>
      </c>
      <c r="L26" s="47">
        <f>IF(ISNUMBER(K26),ROUND(J26*(K26+1),2),0)</f>
        <v>0</v>
      </c>
      <c r="M26" s="13"/>
      <c r="N26" s="3"/>
      <c r="O26" s="3"/>
      <c r="P26" s="3"/>
      <c r="Q26" s="33">
        <f>IF(ISNUMBER(K26),IF(H26&gt;0,IF(I26&gt;0,J26,0),0),0)</f>
        <v>0</v>
      </c>
      <c r="R26" s="27">
        <f>IF(ISNUMBER(K26)=FALSE,J26,0)</f>
        <v>0</v>
      </c>
    </row>
    <row r="27">
      <c r="A27" s="10"/>
      <c r="B27" s="48" t="s">
        <v>51</v>
      </c>
      <c r="C27" s="1"/>
      <c r="D27" s="1"/>
      <c r="E27" s="49" t="s">
        <v>98</v>
      </c>
      <c r="F27" s="1"/>
      <c r="G27" s="1"/>
      <c r="H27" s="40"/>
      <c r="I27" s="1"/>
      <c r="J27" s="40"/>
      <c r="K27" s="1"/>
      <c r="L27" s="1"/>
      <c r="M27" s="13"/>
      <c r="N27" s="3"/>
      <c r="O27" s="3"/>
      <c r="P27" s="3"/>
      <c r="Q27" s="3"/>
    </row>
    <row r="28" thickBot="1">
      <c r="A28" s="10"/>
      <c r="B28" s="50" t="s">
        <v>53</v>
      </c>
      <c r="C28" s="51"/>
      <c r="D28" s="51"/>
      <c r="E28" s="52" t="s">
        <v>11</v>
      </c>
      <c r="F28" s="51"/>
      <c r="G28" s="51"/>
      <c r="H28" s="53"/>
      <c r="I28" s="51"/>
      <c r="J28" s="53"/>
      <c r="K28" s="51"/>
      <c r="L28" s="51"/>
      <c r="M28" s="13"/>
      <c r="N28" s="3"/>
      <c r="O28" s="3"/>
      <c r="P28" s="3"/>
      <c r="Q28" s="3"/>
    </row>
    <row r="29" thickTop="1" thickBot="1" ht="25" customHeight="1">
      <c r="A29" s="10"/>
      <c r="B29" s="1"/>
      <c r="C29" s="59">
        <v>0</v>
      </c>
      <c r="D29" s="1"/>
      <c r="E29" s="60" t="s">
        <v>37</v>
      </c>
      <c r="F29" s="1"/>
      <c r="G29" s="61" t="s">
        <v>70</v>
      </c>
      <c r="H29" s="62">
        <f>0+J26</f>
        <v>0</v>
      </c>
      <c r="I29" s="61" t="s">
        <v>71</v>
      </c>
      <c r="J29" s="63">
        <f>(L29-H29)</f>
        <v>0</v>
      </c>
      <c r="K29" s="61" t="s">
        <v>72</v>
      </c>
      <c r="L29" s="64">
        <f>0+L26</f>
        <v>0</v>
      </c>
      <c r="M29" s="13"/>
      <c r="N29" s="3"/>
      <c r="O29" s="3"/>
      <c r="P29" s="3"/>
      <c r="Q29" s="33">
        <f>0+Q26</f>
        <v>0</v>
      </c>
      <c r="R29" s="27">
        <f>0+R26</f>
        <v>0</v>
      </c>
      <c r="S29" s="65">
        <f>Q29*(1+J29)+R29</f>
        <v>0</v>
      </c>
    </row>
    <row r="30" thickTop="1" thickBot="1" ht="25" customHeight="1">
      <c r="A30" s="10"/>
      <c r="B30" s="66"/>
      <c r="C30" s="66"/>
      <c r="D30" s="66"/>
      <c r="E30" s="67"/>
      <c r="F30" s="66"/>
      <c r="G30" s="68" t="s">
        <v>73</v>
      </c>
      <c r="H30" s="69">
        <f>0+J26</f>
        <v>0</v>
      </c>
      <c r="I30" s="68" t="s">
        <v>74</v>
      </c>
      <c r="J30" s="70">
        <f>0+J29</f>
        <v>0</v>
      </c>
      <c r="K30" s="68" t="s">
        <v>75</v>
      </c>
      <c r="L30" s="71">
        <f>0+L26</f>
        <v>0</v>
      </c>
      <c r="M30" s="13"/>
      <c r="N30" s="3"/>
      <c r="O30" s="3"/>
      <c r="P30" s="3"/>
      <c r="Q30" s="3"/>
    </row>
    <row r="31">
      <c r="A31" s="14"/>
      <c r="B31" s="5"/>
      <c r="C31" s="5"/>
      <c r="D31" s="5"/>
      <c r="E31" s="5"/>
      <c r="F31" s="5"/>
      <c r="G31" s="5"/>
      <c r="H31" s="72"/>
      <c r="I31" s="5"/>
      <c r="J31" s="72"/>
      <c r="K31" s="5"/>
      <c r="L31" s="5"/>
      <c r="M31" s="15"/>
      <c r="N31" s="3"/>
      <c r="O31" s="3"/>
      <c r="P31" s="3"/>
      <c r="Q31" s="3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</row>
  </sheetData>
  <mergeCells count="18">
    <mergeCell ref="A1:A2"/>
    <mergeCell ref="A3:F3"/>
    <mergeCell ref="B4:C5"/>
    <mergeCell ref="B6:I6"/>
    <mergeCell ref="D1:E2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25:L25"/>
    <mergeCell ref="B20:D20"/>
  </mergeCells>
  <pageMargins left="0.39375" right="0.39375" top="0.5902778" bottom="0.39375" header="0.1965278" footer="0.1576389"/>
  <pageSetup paperSize="9" orientation="portrait" fitToHeight="0"/>
  <headerFooter>
    <oddFooter>&amp;CII/244 Mratín most ev.č. 244-003 přes Mratínský potok | Přechodné dopravní značení a objízdné trasy&amp;R&amp;P/&amp;N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 codeName="____SO____cm">
    <pageSetUpPr fitToPage="1"/>
  </sheetPr>
  <sheetViews>
    <sheetView tabSelected="1" workbookViewId="0" topLeftCell="A17">
      <selection activeCell="A1" sqref="A1:A2"/>
    </sheetView>
  </sheetViews>
  <sheetFormatPr defaultRowHeight="12.75"/>
  <cols>
    <col min="1" max="1" width="4.710938"/>
    <col min="2" max="2" width="5.710938"/>
    <col min="3" max="3" width="11.71094"/>
    <col min="4" max="4" width="5.710938"/>
    <col min="5" max="5" width="80.71094"/>
    <col min="6" max="6" width="9.140625" hidden="1"/>
    <col min="7" max="7" width="20.71094"/>
    <col min="8" max="12" width="22.71094"/>
    <col min="13" max="13" width="4.710938"/>
    <col min="17" max="19" width="9.140625" hidden="1"/>
  </cols>
  <sheetData>
    <row r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</row>
    <row r="3" ht="24" customHeight="1">
      <c r="A3" s="4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</row>
    <row r="4" ht="6" customHeight="1">
      <c r="A4" s="5"/>
      <c r="B4" s="28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</row>
    <row r="5" ht="6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3"/>
      <c r="O5" s="3"/>
      <c r="P5" s="3"/>
      <c r="Q5" s="3"/>
    </row>
    <row r="6" ht="34" customHeight="1">
      <c r="A6" s="10"/>
      <c r="B6" s="29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3"/>
      <c r="N6" s="3"/>
      <c r="O6" s="3"/>
      <c r="P6" s="3"/>
      <c r="Q6" s="3"/>
    </row>
    <row r="7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  <c r="N7" s="3"/>
      <c r="O7" s="3"/>
      <c r="P7" s="3"/>
      <c r="Q7" s="3"/>
    </row>
    <row r="8" ht="14" customHeight="1">
      <c r="A8" s="5"/>
      <c r="B8" s="30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  <c r="P8" s="3"/>
      <c r="Q8" s="3"/>
    </row>
    <row r="9" ht="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3"/>
      <c r="O9" s="3"/>
      <c r="P9" s="3"/>
      <c r="Q9" s="3"/>
    </row>
    <row r="10">
      <c r="A10" s="16" t="s">
        <v>30</v>
      </c>
      <c r="B10" s="1"/>
      <c r="C10" s="17"/>
      <c r="D10" s="1"/>
      <c r="E10" s="1"/>
      <c r="F10" s="1"/>
      <c r="G10" s="18"/>
      <c r="H10" s="1"/>
      <c r="I10" s="31" t="s">
        <v>31</v>
      </c>
      <c r="J10" s="32">
        <f>H61+H97+H115+H142+H172+H196+H205+H238</f>
        <v>0</v>
      </c>
      <c r="K10" s="1"/>
      <c r="L10" s="1"/>
      <c r="M10" s="13"/>
      <c r="N10" s="3"/>
      <c r="O10" s="3"/>
      <c r="P10" s="3"/>
      <c r="Q10" s="3"/>
    </row>
    <row r="11" ht="16" customHeight="1">
      <c r="A11" s="19" t="s">
        <v>99</v>
      </c>
      <c r="B11" s="1"/>
      <c r="C11" s="1"/>
      <c r="D11" s="1"/>
      <c r="E11" s="1"/>
      <c r="F11" s="1"/>
      <c r="G11" s="31"/>
      <c r="H11" s="1"/>
      <c r="I11" s="31" t="s">
        <v>33</v>
      </c>
      <c r="J11" s="32">
        <f>L61+L97+L115+L142+L172+L196+L205+L238</f>
        <v>0</v>
      </c>
      <c r="K11" s="1"/>
      <c r="L11" s="1"/>
      <c r="M11" s="13"/>
      <c r="N11" s="3"/>
      <c r="O11" s="3"/>
      <c r="P11" s="3"/>
      <c r="Q11" s="33">
        <f>IF(SUM(K20:K27)&gt;0,ROUND(SUM(S20:S27)/SUM(K20:K27)-1,8),0)</f>
        <v>0</v>
      </c>
      <c r="R11" s="27">
        <f>AVERAGE(J60,J96,J114,J141,J171,J195,J204,J237)</f>
        <v>0</v>
      </c>
      <c r="S11" s="27">
        <f>J10*(1+Q11)</f>
        <v>0</v>
      </c>
    </row>
    <row r="12">
      <c r="A12" s="16" t="s">
        <v>9</v>
      </c>
      <c r="B12" s="1"/>
      <c r="C12" s="17"/>
      <c r="D12" s="1"/>
      <c r="E12" s="1"/>
      <c r="F12" s="1"/>
      <c r="G12" s="18"/>
      <c r="H12" s="1"/>
      <c r="I12" s="1"/>
      <c r="J12" s="1"/>
      <c r="K12" s="1"/>
      <c r="L12" s="1"/>
      <c r="M12" s="13"/>
      <c r="N12" s="3"/>
      <c r="O12" s="3"/>
      <c r="P12" s="3"/>
      <c r="Q12" s="3"/>
    </row>
    <row r="13" ht="16" customHeight="1">
      <c r="A13" s="19" t="str">
        <f>Souhrn!A13</f>
        <v/>
      </c>
      <c r="B13" s="1"/>
      <c r="C13" s="1"/>
      <c r="D13" s="1"/>
      <c r="E13" s="1"/>
      <c r="F13" s="1"/>
      <c r="G13" s="31"/>
      <c r="H13" s="1"/>
      <c r="I13" s="31" t="s">
        <v>12</v>
      </c>
      <c r="J13" s="17"/>
      <c r="K13" s="1"/>
      <c r="L13" s="1"/>
      <c r="M13" s="13"/>
      <c r="N13" s="3"/>
      <c r="O13" s="3"/>
      <c r="P13" s="3"/>
      <c r="Q13" s="3"/>
    </row>
    <row r="14">
      <c r="A14" s="10"/>
      <c r="B14" s="1"/>
      <c r="C14" s="1"/>
      <c r="D14" s="1"/>
      <c r="E14" s="1"/>
      <c r="F14" s="1"/>
      <c r="G14" s="1"/>
      <c r="H14" s="1"/>
      <c r="I14" s="31" t="s">
        <v>14</v>
      </c>
      <c r="J14" s="17"/>
      <c r="K14" s="1"/>
      <c r="L14" s="1"/>
      <c r="M14" s="13"/>
      <c r="N14" s="3"/>
      <c r="O14" s="3"/>
      <c r="P14" s="3"/>
      <c r="Q14" s="3"/>
    </row>
    <row r="15" hidden="1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3"/>
      <c r="N15" s="3"/>
      <c r="O15" s="3"/>
      <c r="P15" s="3"/>
      <c r="Q15" s="3"/>
    </row>
    <row r="16" ht="10" customHeight="1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5"/>
      <c r="N16" s="3"/>
      <c r="O16" s="3"/>
      <c r="P16" s="3"/>
      <c r="Q16" s="3"/>
    </row>
    <row r="17" ht="14" customHeight="1">
      <c r="A17" s="5"/>
      <c r="B17" s="28" t="s">
        <v>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3"/>
      <c r="P17" s="3"/>
      <c r="Q17" s="3"/>
    </row>
    <row r="18" ht="6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3"/>
      <c r="O18" s="3"/>
      <c r="P18" s="3"/>
      <c r="Q18" s="3"/>
    </row>
    <row r="19" ht="18" customHeight="1">
      <c r="A19" s="10"/>
      <c r="B19" s="34" t="s">
        <v>35</v>
      </c>
      <c r="C19" s="34"/>
      <c r="D19" s="34"/>
      <c r="E19" s="34" t="s">
        <v>36</v>
      </c>
      <c r="F19" s="34"/>
      <c r="G19" s="35"/>
      <c r="H19" s="23"/>
      <c r="I19" s="23"/>
      <c r="J19" s="23"/>
      <c r="K19" s="23" t="s">
        <v>19</v>
      </c>
      <c r="L19" s="23" t="s">
        <v>20</v>
      </c>
      <c r="M19" s="13"/>
      <c r="N19" s="3"/>
      <c r="O19" s="3"/>
      <c r="P19" s="3"/>
      <c r="Q19" s="3"/>
    </row>
    <row r="20">
      <c r="A20" s="10"/>
      <c r="B20" s="36">
        <v>1</v>
      </c>
      <c r="C20" s="1"/>
      <c r="D20" s="1"/>
      <c r="E20" s="37" t="s">
        <v>100</v>
      </c>
      <c r="F20" s="1"/>
      <c r="G20" s="1"/>
      <c r="H20" s="1"/>
      <c r="I20" s="1"/>
      <c r="J20" s="1"/>
      <c r="K20" s="38">
        <f>H61</f>
        <v>0</v>
      </c>
      <c r="L20" s="38">
        <f>L61</f>
        <v>0</v>
      </c>
      <c r="M20" s="13"/>
      <c r="N20" s="3"/>
      <c r="O20" s="3"/>
      <c r="P20" s="3"/>
      <c r="Q20" s="3"/>
      <c r="S20" s="27">
        <f>S60</f>
        <v>0</v>
      </c>
    </row>
    <row r="21">
      <c r="A21" s="10"/>
      <c r="B21" s="36">
        <v>2</v>
      </c>
      <c r="C21" s="1"/>
      <c r="D21" s="1"/>
      <c r="E21" s="37" t="s">
        <v>101</v>
      </c>
      <c r="F21" s="1"/>
      <c r="G21" s="1"/>
      <c r="H21" s="1"/>
      <c r="I21" s="1"/>
      <c r="J21" s="1"/>
      <c r="K21" s="38">
        <f>H97</f>
        <v>0</v>
      </c>
      <c r="L21" s="38">
        <f>L97</f>
        <v>0</v>
      </c>
      <c r="M21" s="13"/>
      <c r="N21" s="3"/>
      <c r="O21" s="3"/>
      <c r="P21" s="3"/>
      <c r="Q21" s="3"/>
      <c r="S21" s="27">
        <f>S96</f>
        <v>0</v>
      </c>
    </row>
    <row r="22">
      <c r="A22" s="10"/>
      <c r="B22" s="36">
        <v>3</v>
      </c>
      <c r="C22" s="1"/>
      <c r="D22" s="1"/>
      <c r="E22" s="37" t="s">
        <v>102</v>
      </c>
      <c r="F22" s="1"/>
      <c r="G22" s="1"/>
      <c r="H22" s="1"/>
      <c r="I22" s="1"/>
      <c r="J22" s="1"/>
      <c r="K22" s="38">
        <f>H115</f>
        <v>0</v>
      </c>
      <c r="L22" s="38">
        <f>L115</f>
        <v>0</v>
      </c>
      <c r="M22" s="13"/>
      <c r="N22" s="3"/>
      <c r="O22" s="3"/>
      <c r="P22" s="3"/>
      <c r="Q22" s="3"/>
      <c r="S22" s="27">
        <f>S114</f>
        <v>0</v>
      </c>
    </row>
    <row r="23">
      <c r="A23" s="10"/>
      <c r="B23" s="36">
        <v>4</v>
      </c>
      <c r="C23" s="1"/>
      <c r="D23" s="1"/>
      <c r="E23" s="37" t="s">
        <v>103</v>
      </c>
      <c r="F23" s="1"/>
      <c r="G23" s="1"/>
      <c r="H23" s="1"/>
      <c r="I23" s="1"/>
      <c r="J23" s="1"/>
      <c r="K23" s="38">
        <f>H142</f>
        <v>0</v>
      </c>
      <c r="L23" s="38">
        <f>L142</f>
        <v>0</v>
      </c>
      <c r="M23" s="13"/>
      <c r="N23" s="3"/>
      <c r="O23" s="3"/>
      <c r="P23" s="3"/>
      <c r="Q23" s="3"/>
      <c r="S23" s="27">
        <f>S141</f>
        <v>0</v>
      </c>
    </row>
    <row r="24">
      <c r="A24" s="10"/>
      <c r="B24" s="36">
        <v>5</v>
      </c>
      <c r="C24" s="1"/>
      <c r="D24" s="1"/>
      <c r="E24" s="37" t="s">
        <v>104</v>
      </c>
      <c r="F24" s="1"/>
      <c r="G24" s="1"/>
      <c r="H24" s="1"/>
      <c r="I24" s="1"/>
      <c r="J24" s="1"/>
      <c r="K24" s="38">
        <f>H172</f>
        <v>0</v>
      </c>
      <c r="L24" s="38">
        <f>L172</f>
        <v>0</v>
      </c>
      <c r="M24" s="13"/>
      <c r="N24" s="3"/>
      <c r="O24" s="3"/>
      <c r="P24" s="3"/>
      <c r="Q24" s="3"/>
      <c r="S24" s="27">
        <f>S171</f>
        <v>0</v>
      </c>
    </row>
    <row r="25">
      <c r="A25" s="10"/>
      <c r="B25" s="36">
        <v>7</v>
      </c>
      <c r="C25" s="1"/>
      <c r="D25" s="1"/>
      <c r="E25" s="37" t="s">
        <v>105</v>
      </c>
      <c r="F25" s="1"/>
      <c r="G25" s="1"/>
      <c r="H25" s="1"/>
      <c r="I25" s="1"/>
      <c r="J25" s="1"/>
      <c r="K25" s="38">
        <f>H196</f>
        <v>0</v>
      </c>
      <c r="L25" s="38">
        <f>L196</f>
        <v>0</v>
      </c>
      <c r="M25" s="73"/>
      <c r="N25" s="3"/>
      <c r="O25" s="3"/>
      <c r="P25" s="3"/>
      <c r="Q25" s="3"/>
      <c r="S25" s="27">
        <f>S195</f>
        <v>0</v>
      </c>
    </row>
    <row r="26">
      <c r="A26" s="10"/>
      <c r="B26" s="36">
        <v>8</v>
      </c>
      <c r="C26" s="1"/>
      <c r="D26" s="1"/>
      <c r="E26" s="37" t="s">
        <v>106</v>
      </c>
      <c r="F26" s="1"/>
      <c r="G26" s="1"/>
      <c r="H26" s="1"/>
      <c r="I26" s="1"/>
      <c r="J26" s="1"/>
      <c r="K26" s="38">
        <f>H205</f>
        <v>0</v>
      </c>
      <c r="L26" s="38">
        <f>L205</f>
        <v>0</v>
      </c>
      <c r="M26" s="73"/>
      <c r="N26" s="3"/>
      <c r="O26" s="3"/>
      <c r="P26" s="3"/>
      <c r="Q26" s="3"/>
      <c r="S26" s="27">
        <f>S204</f>
        <v>0</v>
      </c>
    </row>
    <row r="27">
      <c r="A27" s="10"/>
      <c r="B27" s="36">
        <v>9</v>
      </c>
      <c r="C27" s="1"/>
      <c r="D27" s="1"/>
      <c r="E27" s="37" t="s">
        <v>107</v>
      </c>
      <c r="F27" s="1"/>
      <c r="G27" s="1"/>
      <c r="H27" s="1"/>
      <c r="I27" s="1"/>
      <c r="J27" s="1"/>
      <c r="K27" s="38">
        <f>H238</f>
        <v>0</v>
      </c>
      <c r="L27" s="38">
        <f>L238</f>
        <v>0</v>
      </c>
      <c r="M27" s="73"/>
      <c r="N27" s="3"/>
      <c r="O27" s="3"/>
      <c r="P27" s="3"/>
      <c r="Q27" s="3"/>
      <c r="S27" s="27">
        <f>S237</f>
        <v>0</v>
      </c>
    </row>
    <row r="28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74"/>
      <c r="N28" s="3"/>
      <c r="O28" s="3"/>
      <c r="P28" s="3"/>
      <c r="Q28" s="3"/>
    </row>
    <row r="29" ht="14" customHeight="1">
      <c r="A29" s="5"/>
      <c r="B29" s="28" t="s">
        <v>38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3"/>
      <c r="N29" s="3"/>
      <c r="O29" s="3"/>
      <c r="P29" s="3"/>
      <c r="Q29" s="3"/>
    </row>
    <row r="30" ht="18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5"/>
      <c r="N30" s="3"/>
      <c r="O30" s="3"/>
      <c r="P30" s="3"/>
      <c r="Q30" s="3"/>
    </row>
    <row r="31" ht="18" customHeight="1">
      <c r="A31" s="10"/>
      <c r="B31" s="34" t="s">
        <v>39</v>
      </c>
      <c r="C31" s="34" t="s">
        <v>35</v>
      </c>
      <c r="D31" s="34" t="s">
        <v>40</v>
      </c>
      <c r="E31" s="34" t="s">
        <v>36</v>
      </c>
      <c r="F31" s="34" t="s">
        <v>41</v>
      </c>
      <c r="G31" s="35" t="s">
        <v>42</v>
      </c>
      <c r="H31" s="23" t="s">
        <v>43</v>
      </c>
      <c r="I31" s="23" t="s">
        <v>44</v>
      </c>
      <c r="J31" s="23" t="s">
        <v>19</v>
      </c>
      <c r="K31" s="35" t="s">
        <v>45</v>
      </c>
      <c r="L31" s="23" t="s">
        <v>20</v>
      </c>
      <c r="M31" s="73"/>
      <c r="N31" s="3"/>
      <c r="O31" s="3"/>
      <c r="P31" s="3"/>
      <c r="Q31" s="3"/>
    </row>
    <row r="32" ht="40" customHeight="1">
      <c r="A32" s="10"/>
      <c r="B32" s="39" t="s">
        <v>108</v>
      </c>
      <c r="C32" s="1"/>
      <c r="D32" s="1"/>
      <c r="E32" s="1"/>
      <c r="F32" s="1"/>
      <c r="G32" s="1"/>
      <c r="H32" s="40"/>
      <c r="I32" s="1"/>
      <c r="J32" s="40"/>
      <c r="K32" s="1"/>
      <c r="L32" s="1"/>
      <c r="M32" s="13"/>
      <c r="N32" s="3"/>
      <c r="O32" s="3"/>
      <c r="P32" s="3"/>
      <c r="Q32" s="3"/>
    </row>
    <row r="33">
      <c r="A33" s="10"/>
      <c r="B33" s="41">
        <v>1</v>
      </c>
      <c r="C33" s="42" t="s">
        <v>109</v>
      </c>
      <c r="D33" s="42"/>
      <c r="E33" s="42" t="s">
        <v>110</v>
      </c>
      <c r="F33" s="42" t="s">
        <v>11</v>
      </c>
      <c r="G33" s="43" t="s">
        <v>81</v>
      </c>
      <c r="H33" s="44">
        <v>76.819999999999993</v>
      </c>
      <c r="I33" s="25">
        <f>ROUND(0,2)</f>
        <v>0</v>
      </c>
      <c r="J33" s="45">
        <f>ROUND(I33*H33,2)</f>
        <v>0</v>
      </c>
      <c r="K33" s="46">
        <v>0</v>
      </c>
      <c r="L33" s="47">
        <f>IF(ISNUMBER(K33),ROUND(J33*(K33+1),2),0)</f>
        <v>0</v>
      </c>
      <c r="M33" s="13"/>
      <c r="N33" s="3"/>
      <c r="O33" s="3"/>
      <c r="P33" s="3"/>
      <c r="Q33" s="33">
        <f>IF(ISNUMBER(K33),IF(H33&gt;0,IF(I33&gt;0,J33,0),0),0)</f>
        <v>0</v>
      </c>
      <c r="R33" s="27">
        <f>IF(ISNUMBER(K33)=FALSE,J33,0)</f>
        <v>0</v>
      </c>
    </row>
    <row r="34" ht="25.5">
      <c r="A34" s="10"/>
      <c r="B34" s="48" t="s">
        <v>51</v>
      </c>
      <c r="C34" s="1"/>
      <c r="D34" s="1"/>
      <c r="E34" s="49" t="s">
        <v>111</v>
      </c>
      <c r="F34" s="1"/>
      <c r="G34" s="1"/>
      <c r="H34" s="40"/>
      <c r="I34" s="1"/>
      <c r="J34" s="40"/>
      <c r="K34" s="1"/>
      <c r="L34" s="1"/>
      <c r="M34" s="13"/>
      <c r="N34" s="3"/>
      <c r="O34" s="3"/>
      <c r="P34" s="3"/>
      <c r="Q34" s="3"/>
    </row>
    <row r="35" thickBot="1" ht="51.75">
      <c r="A35" s="10"/>
      <c r="B35" s="50" t="s">
        <v>53</v>
      </c>
      <c r="C35" s="51"/>
      <c r="D35" s="51"/>
      <c r="E35" s="52" t="s">
        <v>112</v>
      </c>
      <c r="F35" s="51"/>
      <c r="G35" s="51"/>
      <c r="H35" s="53"/>
      <c r="I35" s="51"/>
      <c r="J35" s="53"/>
      <c r="K35" s="51"/>
      <c r="L35" s="51"/>
      <c r="M35" s="13"/>
      <c r="N35" s="3"/>
      <c r="O35" s="3"/>
      <c r="P35" s="3"/>
      <c r="Q35" s="3"/>
    </row>
    <row r="36" thickTop="1" ht="13.5">
      <c r="A36" s="10"/>
      <c r="B36" s="41">
        <v>2</v>
      </c>
      <c r="C36" s="42" t="s">
        <v>113</v>
      </c>
      <c r="D36" s="42"/>
      <c r="E36" s="42" t="s">
        <v>114</v>
      </c>
      <c r="F36" s="42" t="s">
        <v>11</v>
      </c>
      <c r="G36" s="43" t="s">
        <v>81</v>
      </c>
      <c r="H36" s="54">
        <v>127</v>
      </c>
      <c r="I36" s="55">
        <f>ROUND(0,2)</f>
        <v>0</v>
      </c>
      <c r="J36" s="56">
        <f>ROUND(I36*H36,2)</f>
        <v>0</v>
      </c>
      <c r="K36" s="57">
        <v>0</v>
      </c>
      <c r="L36" s="58">
        <f>IF(ISNUMBER(K36),ROUND(J36*(K36+1),2),0)</f>
        <v>0</v>
      </c>
      <c r="M36" s="13"/>
      <c r="N36" s="3"/>
      <c r="O36" s="3"/>
      <c r="P36" s="3"/>
      <c r="Q36" s="33">
        <f>IF(ISNUMBER(K36),IF(H36&gt;0,IF(I36&gt;0,J36,0),0),0)</f>
        <v>0</v>
      </c>
      <c r="R36" s="27">
        <f>IF(ISNUMBER(K36)=FALSE,J36,0)</f>
        <v>0</v>
      </c>
    </row>
    <row r="37" ht="38.25">
      <c r="A37" s="10"/>
      <c r="B37" s="48" t="s">
        <v>51</v>
      </c>
      <c r="C37" s="1"/>
      <c r="D37" s="1"/>
      <c r="E37" s="49" t="s">
        <v>115</v>
      </c>
      <c r="F37" s="1"/>
      <c r="G37" s="1"/>
      <c r="H37" s="40"/>
      <c r="I37" s="1"/>
      <c r="J37" s="40"/>
      <c r="K37" s="1"/>
      <c r="L37" s="1"/>
      <c r="M37" s="13"/>
      <c r="N37" s="3"/>
      <c r="O37" s="3"/>
      <c r="P37" s="3"/>
      <c r="Q37" s="3"/>
    </row>
    <row r="38" thickBot="1" ht="51.75">
      <c r="A38" s="10"/>
      <c r="B38" s="50" t="s">
        <v>53</v>
      </c>
      <c r="C38" s="51"/>
      <c r="D38" s="51"/>
      <c r="E38" s="52" t="s">
        <v>116</v>
      </c>
      <c r="F38" s="51"/>
      <c r="G38" s="51"/>
      <c r="H38" s="53"/>
      <c r="I38" s="51"/>
      <c r="J38" s="53"/>
      <c r="K38" s="51"/>
      <c r="L38" s="51"/>
      <c r="M38" s="13"/>
      <c r="N38" s="3"/>
      <c r="O38" s="3"/>
      <c r="P38" s="3"/>
      <c r="Q38" s="3"/>
    </row>
    <row r="39" thickTop="1" ht="13.5">
      <c r="A39" s="10"/>
      <c r="B39" s="41">
        <v>3</v>
      </c>
      <c r="C39" s="42" t="s">
        <v>117</v>
      </c>
      <c r="D39" s="42" t="s">
        <v>11</v>
      </c>
      <c r="E39" s="42" t="s">
        <v>118</v>
      </c>
      <c r="F39" s="42" t="s">
        <v>11</v>
      </c>
      <c r="G39" s="43" t="s">
        <v>81</v>
      </c>
      <c r="H39" s="54">
        <v>6.29</v>
      </c>
      <c r="I39" s="55">
        <f>ROUND(0,2)</f>
        <v>0</v>
      </c>
      <c r="J39" s="56">
        <f>ROUND(I39*H39,2)</f>
        <v>0</v>
      </c>
      <c r="K39" s="57">
        <v>0</v>
      </c>
      <c r="L39" s="58">
        <f>IF(ISNUMBER(K39),ROUND(J39*(K39+1),2),0)</f>
        <v>0</v>
      </c>
      <c r="M39" s="13"/>
      <c r="N39" s="3"/>
      <c r="O39" s="3"/>
      <c r="P39" s="3"/>
      <c r="Q39" s="33">
        <f>IF(ISNUMBER(K39),IF(H39&gt;0,IF(I39&gt;0,J39,0),0),0)</f>
        <v>0</v>
      </c>
      <c r="R39" s="27">
        <f>IF(ISNUMBER(K39)=FALSE,J39,0)</f>
        <v>0</v>
      </c>
    </row>
    <row r="40" ht="51">
      <c r="A40" s="10"/>
      <c r="B40" s="48" t="s">
        <v>51</v>
      </c>
      <c r="C40" s="1"/>
      <c r="D40" s="1"/>
      <c r="E40" s="49" t="s">
        <v>119</v>
      </c>
      <c r="F40" s="1"/>
      <c r="G40" s="1"/>
      <c r="H40" s="40"/>
      <c r="I40" s="1"/>
      <c r="J40" s="40"/>
      <c r="K40" s="1"/>
      <c r="L40" s="1"/>
      <c r="M40" s="13"/>
      <c r="N40" s="3"/>
      <c r="O40" s="3"/>
      <c r="P40" s="3"/>
      <c r="Q40" s="3"/>
    </row>
    <row r="41" thickBot="1" ht="39">
      <c r="A41" s="10"/>
      <c r="B41" s="50" t="s">
        <v>53</v>
      </c>
      <c r="C41" s="51"/>
      <c r="D41" s="51"/>
      <c r="E41" s="52" t="s">
        <v>120</v>
      </c>
      <c r="F41" s="51"/>
      <c r="G41" s="51"/>
      <c r="H41" s="53"/>
      <c r="I41" s="51"/>
      <c r="J41" s="53"/>
      <c r="K41" s="51"/>
      <c r="L41" s="51"/>
      <c r="M41" s="13"/>
      <c r="N41" s="3"/>
      <c r="O41" s="3"/>
      <c r="P41" s="3"/>
      <c r="Q41" s="3"/>
    </row>
    <row r="42" thickTop="1" ht="13.5">
      <c r="A42" s="10"/>
      <c r="B42" s="41">
        <v>4</v>
      </c>
      <c r="C42" s="42" t="s">
        <v>121</v>
      </c>
      <c r="D42" s="42" t="s">
        <v>11</v>
      </c>
      <c r="E42" s="42" t="s">
        <v>122</v>
      </c>
      <c r="F42" s="42" t="s">
        <v>11</v>
      </c>
      <c r="G42" s="43" t="s">
        <v>81</v>
      </c>
      <c r="H42" s="54">
        <v>455.31999999999999</v>
      </c>
      <c r="I42" s="55">
        <f>ROUND(0,2)</f>
        <v>0</v>
      </c>
      <c r="J42" s="56">
        <f>ROUND(I42*H42,2)</f>
        <v>0</v>
      </c>
      <c r="K42" s="57">
        <v>0</v>
      </c>
      <c r="L42" s="58">
        <f>IF(ISNUMBER(K42),ROUND(J42*(K42+1),2),0)</f>
        <v>0</v>
      </c>
      <c r="M42" s="13"/>
      <c r="N42" s="3"/>
      <c r="O42" s="3"/>
      <c r="P42" s="3"/>
      <c r="Q42" s="33">
        <f>IF(ISNUMBER(K42),IF(H42&gt;0,IF(I42&gt;0,J42,0),0),0)</f>
        <v>0</v>
      </c>
      <c r="R42" s="27">
        <f>IF(ISNUMBER(K42)=FALSE,J42,0)</f>
        <v>0</v>
      </c>
    </row>
    <row r="43" ht="51">
      <c r="A43" s="10"/>
      <c r="B43" s="48" t="s">
        <v>51</v>
      </c>
      <c r="C43" s="1"/>
      <c r="D43" s="1"/>
      <c r="E43" s="49" t="s">
        <v>123</v>
      </c>
      <c r="F43" s="1"/>
      <c r="G43" s="1"/>
      <c r="H43" s="40"/>
      <c r="I43" s="1"/>
      <c r="J43" s="40"/>
      <c r="K43" s="1"/>
      <c r="L43" s="1"/>
      <c r="M43" s="13"/>
      <c r="N43" s="3"/>
      <c r="O43" s="3"/>
      <c r="P43" s="3"/>
      <c r="Q43" s="3"/>
    </row>
    <row r="44" thickBot="1" ht="51.75">
      <c r="A44" s="10"/>
      <c r="B44" s="50" t="s">
        <v>53</v>
      </c>
      <c r="C44" s="51"/>
      <c r="D44" s="51"/>
      <c r="E44" s="52" t="s">
        <v>124</v>
      </c>
      <c r="F44" s="51"/>
      <c r="G44" s="51"/>
      <c r="H44" s="53"/>
      <c r="I44" s="51"/>
      <c r="J44" s="53"/>
      <c r="K44" s="51"/>
      <c r="L44" s="51"/>
      <c r="M44" s="13"/>
      <c r="N44" s="3"/>
      <c r="O44" s="3"/>
      <c r="P44" s="3"/>
      <c r="Q44" s="3"/>
    </row>
    <row r="45" thickTop="1" ht="13.5">
      <c r="A45" s="10"/>
      <c r="B45" s="41">
        <v>5</v>
      </c>
      <c r="C45" s="42" t="s">
        <v>125</v>
      </c>
      <c r="D45" s="42"/>
      <c r="E45" s="42" t="s">
        <v>126</v>
      </c>
      <c r="F45" s="42" t="s">
        <v>11</v>
      </c>
      <c r="G45" s="43" t="s">
        <v>81</v>
      </c>
      <c r="H45" s="54">
        <v>16.43</v>
      </c>
      <c r="I45" s="55">
        <f>ROUND(0,2)</f>
        <v>0</v>
      </c>
      <c r="J45" s="56">
        <f>ROUND(I45*H45,2)</f>
        <v>0</v>
      </c>
      <c r="K45" s="57">
        <v>0</v>
      </c>
      <c r="L45" s="58">
        <f>IF(ISNUMBER(K45),ROUND(J45*(K45+1),2),0)</f>
        <v>0</v>
      </c>
      <c r="M45" s="13"/>
      <c r="N45" s="3"/>
      <c r="O45" s="3"/>
      <c r="P45" s="3"/>
      <c r="Q45" s="33">
        <f>IF(ISNUMBER(K45),IF(H45&gt;0,IF(I45&gt;0,J45,0),0),0)</f>
        <v>0</v>
      </c>
      <c r="R45" s="27">
        <f>IF(ISNUMBER(K45)=FALSE,J45,0)</f>
        <v>0</v>
      </c>
    </row>
    <row r="46" ht="102">
      <c r="A46" s="10"/>
      <c r="B46" s="48" t="s">
        <v>51</v>
      </c>
      <c r="C46" s="1"/>
      <c r="D46" s="1"/>
      <c r="E46" s="49" t="s">
        <v>127</v>
      </c>
      <c r="F46" s="1"/>
      <c r="G46" s="1"/>
      <c r="H46" s="40"/>
      <c r="I46" s="1"/>
      <c r="J46" s="40"/>
      <c r="K46" s="1"/>
      <c r="L46" s="1"/>
      <c r="M46" s="13"/>
      <c r="N46" s="3"/>
      <c r="O46" s="3"/>
      <c r="P46" s="3"/>
      <c r="Q46" s="3"/>
    </row>
    <row r="47" thickBot="1" ht="77.25">
      <c r="A47" s="10"/>
      <c r="B47" s="50" t="s">
        <v>53</v>
      </c>
      <c r="C47" s="51"/>
      <c r="D47" s="51"/>
      <c r="E47" s="52" t="s">
        <v>128</v>
      </c>
      <c r="F47" s="51"/>
      <c r="G47" s="51"/>
      <c r="H47" s="53"/>
      <c r="I47" s="51"/>
      <c r="J47" s="53"/>
      <c r="K47" s="51"/>
      <c r="L47" s="51"/>
      <c r="M47" s="13"/>
      <c r="N47" s="3"/>
      <c r="O47" s="3"/>
      <c r="P47" s="3"/>
      <c r="Q47" s="3"/>
    </row>
    <row r="48" thickTop="1" ht="13.5">
      <c r="A48" s="10"/>
      <c r="B48" s="41">
        <v>6</v>
      </c>
      <c r="C48" s="42" t="s">
        <v>129</v>
      </c>
      <c r="D48" s="42"/>
      <c r="E48" s="42" t="s">
        <v>130</v>
      </c>
      <c r="F48" s="42" t="s">
        <v>11</v>
      </c>
      <c r="G48" s="43" t="s">
        <v>81</v>
      </c>
      <c r="H48" s="54">
        <v>304</v>
      </c>
      <c r="I48" s="55">
        <f>ROUND(0,2)</f>
        <v>0</v>
      </c>
      <c r="J48" s="56">
        <f>ROUND(I48*H48,2)</f>
        <v>0</v>
      </c>
      <c r="K48" s="57">
        <v>0</v>
      </c>
      <c r="L48" s="58">
        <f>IF(ISNUMBER(K48),ROUND(J48*(K48+1),2),0)</f>
        <v>0</v>
      </c>
      <c r="M48" s="13"/>
      <c r="N48" s="3"/>
      <c r="O48" s="3"/>
      <c r="P48" s="3"/>
      <c r="Q48" s="33">
        <f>IF(ISNUMBER(K48),IF(H48&gt;0,IF(I48&gt;0,J48,0),0),0)</f>
        <v>0</v>
      </c>
      <c r="R48" s="27">
        <f>IF(ISNUMBER(K48)=FALSE,J48,0)</f>
        <v>0</v>
      </c>
    </row>
    <row r="49" ht="63.75">
      <c r="A49" s="10"/>
      <c r="B49" s="48" t="s">
        <v>51</v>
      </c>
      <c r="C49" s="1"/>
      <c r="D49" s="1"/>
      <c r="E49" s="49" t="s">
        <v>131</v>
      </c>
      <c r="F49" s="1"/>
      <c r="G49" s="1"/>
      <c r="H49" s="40"/>
      <c r="I49" s="1"/>
      <c r="J49" s="40"/>
      <c r="K49" s="1"/>
      <c r="L49" s="1"/>
      <c r="M49" s="13"/>
      <c r="N49" s="3"/>
      <c r="O49" s="3"/>
      <c r="P49" s="3"/>
      <c r="Q49" s="3"/>
    </row>
    <row r="50" thickBot="1" ht="77.25">
      <c r="A50" s="10"/>
      <c r="B50" s="50" t="s">
        <v>53</v>
      </c>
      <c r="C50" s="51"/>
      <c r="D50" s="51"/>
      <c r="E50" s="52" t="s">
        <v>132</v>
      </c>
      <c r="F50" s="51"/>
      <c r="G50" s="51"/>
      <c r="H50" s="53"/>
      <c r="I50" s="51"/>
      <c r="J50" s="53"/>
      <c r="K50" s="51"/>
      <c r="L50" s="51"/>
      <c r="M50" s="13"/>
      <c r="N50" s="3"/>
      <c r="O50" s="3"/>
      <c r="P50" s="3"/>
      <c r="Q50" s="3"/>
    </row>
    <row r="51" thickTop="1" ht="13.5">
      <c r="A51" s="10"/>
      <c r="B51" s="41">
        <v>7</v>
      </c>
      <c r="C51" s="42" t="s">
        <v>133</v>
      </c>
      <c r="D51" s="42"/>
      <c r="E51" s="42" t="s">
        <v>134</v>
      </c>
      <c r="F51" s="42" t="s">
        <v>11</v>
      </c>
      <c r="G51" s="43" t="s">
        <v>81</v>
      </c>
      <c r="H51" s="54">
        <v>2.04</v>
      </c>
      <c r="I51" s="55">
        <f>ROUND(0,2)</f>
        <v>0</v>
      </c>
      <c r="J51" s="56">
        <f>ROUND(I51*H51,2)</f>
        <v>0</v>
      </c>
      <c r="K51" s="57">
        <v>0</v>
      </c>
      <c r="L51" s="58">
        <f>IF(ISNUMBER(K51),ROUND(J51*(K51+1),2),0)</f>
        <v>0</v>
      </c>
      <c r="M51" s="13"/>
      <c r="N51" s="3"/>
      <c r="O51" s="3"/>
      <c r="P51" s="3"/>
      <c r="Q51" s="33">
        <f>IF(ISNUMBER(K51),IF(H51&gt;0,IF(I51&gt;0,J51,0),0),0)</f>
        <v>0</v>
      </c>
      <c r="R51" s="27">
        <f>IF(ISNUMBER(K51)=FALSE,J51,0)</f>
        <v>0</v>
      </c>
    </row>
    <row r="52" ht="25.5">
      <c r="A52" s="10"/>
      <c r="B52" s="48" t="s">
        <v>51</v>
      </c>
      <c r="C52" s="1"/>
      <c r="D52" s="1"/>
      <c r="E52" s="49" t="s">
        <v>135</v>
      </c>
      <c r="F52" s="1"/>
      <c r="G52" s="1"/>
      <c r="H52" s="40"/>
      <c r="I52" s="1"/>
      <c r="J52" s="40"/>
      <c r="K52" s="1"/>
      <c r="L52" s="1"/>
      <c r="M52" s="13"/>
      <c r="N52" s="3"/>
      <c r="O52" s="3"/>
      <c r="P52" s="3"/>
      <c r="Q52" s="3"/>
    </row>
    <row r="53" thickBot="1" ht="13.5">
      <c r="A53" s="10"/>
      <c r="B53" s="50" t="s">
        <v>53</v>
      </c>
      <c r="C53" s="51"/>
      <c r="D53" s="51"/>
      <c r="E53" s="52" t="s">
        <v>136</v>
      </c>
      <c r="F53" s="51"/>
      <c r="G53" s="51"/>
      <c r="H53" s="53"/>
      <c r="I53" s="51"/>
      <c r="J53" s="53"/>
      <c r="K53" s="51"/>
      <c r="L53" s="51"/>
      <c r="M53" s="13"/>
      <c r="N53" s="3"/>
      <c r="O53" s="3"/>
      <c r="P53" s="3"/>
      <c r="Q53" s="3"/>
    </row>
    <row r="54" thickTop="1" ht="13.5">
      <c r="A54" s="10"/>
      <c r="B54" s="41">
        <v>8</v>
      </c>
      <c r="C54" s="42" t="s">
        <v>137</v>
      </c>
      <c r="D54" s="42"/>
      <c r="E54" s="42" t="s">
        <v>138</v>
      </c>
      <c r="F54" s="42" t="s">
        <v>11</v>
      </c>
      <c r="G54" s="43" t="s">
        <v>81</v>
      </c>
      <c r="H54" s="54">
        <v>27.460000000000001</v>
      </c>
      <c r="I54" s="55">
        <f>ROUND(0,2)</f>
        <v>0</v>
      </c>
      <c r="J54" s="56">
        <f>ROUND(I54*H54,2)</f>
        <v>0</v>
      </c>
      <c r="K54" s="57">
        <v>0</v>
      </c>
      <c r="L54" s="58">
        <f>IF(ISNUMBER(K54),ROUND(J54*(K54+1),2),0)</f>
        <v>0</v>
      </c>
      <c r="M54" s="13"/>
      <c r="N54" s="3"/>
      <c r="O54" s="3"/>
      <c r="P54" s="3"/>
      <c r="Q54" s="33">
        <f>IF(ISNUMBER(K54),IF(H54&gt;0,IF(I54&gt;0,J54,0),0),0)</f>
        <v>0</v>
      </c>
      <c r="R54" s="27">
        <f>IF(ISNUMBER(K54)=FALSE,J54,0)</f>
        <v>0</v>
      </c>
    </row>
    <row r="55" ht="38.25">
      <c r="A55" s="10"/>
      <c r="B55" s="48" t="s">
        <v>51</v>
      </c>
      <c r="C55" s="1"/>
      <c r="D55" s="1"/>
      <c r="E55" s="49" t="s">
        <v>139</v>
      </c>
      <c r="F55" s="1"/>
      <c r="G55" s="1"/>
      <c r="H55" s="40"/>
      <c r="I55" s="1"/>
      <c r="J55" s="40"/>
      <c r="K55" s="1"/>
      <c r="L55" s="1"/>
      <c r="M55" s="13"/>
      <c r="N55" s="3"/>
      <c r="O55" s="3"/>
      <c r="P55" s="3"/>
      <c r="Q55" s="3"/>
    </row>
    <row r="56" thickBot="1" ht="77.25">
      <c r="A56" s="10"/>
      <c r="B56" s="50" t="s">
        <v>53</v>
      </c>
      <c r="C56" s="51"/>
      <c r="D56" s="51"/>
      <c r="E56" s="52" t="s">
        <v>140</v>
      </c>
      <c r="F56" s="51"/>
      <c r="G56" s="51"/>
      <c r="H56" s="53"/>
      <c r="I56" s="51"/>
      <c r="J56" s="53"/>
      <c r="K56" s="51"/>
      <c r="L56" s="51"/>
      <c r="M56" s="13"/>
      <c r="N56" s="3"/>
      <c r="O56" s="3"/>
      <c r="P56" s="3"/>
      <c r="Q56" s="3"/>
    </row>
    <row r="57" thickTop="1" ht="13.5">
      <c r="A57" s="10"/>
      <c r="B57" s="41">
        <v>9</v>
      </c>
      <c r="C57" s="42" t="s">
        <v>141</v>
      </c>
      <c r="D57" s="42"/>
      <c r="E57" s="42" t="s">
        <v>142</v>
      </c>
      <c r="F57" s="42" t="s">
        <v>11</v>
      </c>
      <c r="G57" s="43" t="s">
        <v>92</v>
      </c>
      <c r="H57" s="54">
        <v>183.33000000000001</v>
      </c>
      <c r="I57" s="55">
        <f>ROUND(0,2)</f>
        <v>0</v>
      </c>
      <c r="J57" s="56">
        <f>ROUND(I57*H57,2)</f>
        <v>0</v>
      </c>
      <c r="K57" s="57">
        <v>0</v>
      </c>
      <c r="L57" s="58">
        <f>IF(ISNUMBER(K57),ROUND(J57*(K57+1),2),0)</f>
        <v>0</v>
      </c>
      <c r="M57" s="13"/>
      <c r="N57" s="3"/>
      <c r="O57" s="3"/>
      <c r="P57" s="3"/>
      <c r="Q57" s="33">
        <f>IF(ISNUMBER(K57),IF(H57&gt;0,IF(I57&gt;0,J57,0),0),0)</f>
        <v>0</v>
      </c>
      <c r="R57" s="27">
        <f>IF(ISNUMBER(K57)=FALSE,J57,0)</f>
        <v>0</v>
      </c>
    </row>
    <row r="58">
      <c r="A58" s="10"/>
      <c r="B58" s="48" t="s">
        <v>51</v>
      </c>
      <c r="C58" s="1"/>
      <c r="D58" s="1"/>
      <c r="E58" s="49" t="s">
        <v>143</v>
      </c>
      <c r="F58" s="1"/>
      <c r="G58" s="1"/>
      <c r="H58" s="40"/>
      <c r="I58" s="1"/>
      <c r="J58" s="40"/>
      <c r="K58" s="1"/>
      <c r="L58" s="1"/>
      <c r="M58" s="13"/>
      <c r="N58" s="3"/>
      <c r="O58" s="3"/>
      <c r="P58" s="3"/>
      <c r="Q58" s="3"/>
    </row>
    <row r="59" thickBot="1" ht="13.5">
      <c r="A59" s="10"/>
      <c r="B59" s="50" t="s">
        <v>53</v>
      </c>
      <c r="C59" s="51"/>
      <c r="D59" s="51"/>
      <c r="E59" s="52" t="s">
        <v>144</v>
      </c>
      <c r="F59" s="51"/>
      <c r="G59" s="51"/>
      <c r="H59" s="53"/>
      <c r="I59" s="51"/>
      <c r="J59" s="53"/>
      <c r="K59" s="51"/>
      <c r="L59" s="51"/>
      <c r="M59" s="13"/>
      <c r="N59" s="3"/>
      <c r="O59" s="3"/>
      <c r="P59" s="3"/>
      <c r="Q59" s="3"/>
    </row>
    <row r="60" thickTop="1" thickBot="1" ht="25" customHeight="1">
      <c r="A60" s="10"/>
      <c r="B60" s="1"/>
      <c r="C60" s="59">
        <v>1</v>
      </c>
      <c r="D60" s="1"/>
      <c r="E60" s="60" t="s">
        <v>100</v>
      </c>
      <c r="F60" s="1"/>
      <c r="G60" s="61" t="s">
        <v>70</v>
      </c>
      <c r="H60" s="62">
        <f>J33+J36+J39+J42+J45+J48+J51+J54+J57</f>
        <v>0</v>
      </c>
      <c r="I60" s="61" t="s">
        <v>71</v>
      </c>
      <c r="J60" s="63">
        <f>(L60-H60)</f>
        <v>0</v>
      </c>
      <c r="K60" s="61" t="s">
        <v>72</v>
      </c>
      <c r="L60" s="64">
        <f>L33+L36+L39+L42+L45+L48+L51+L54+L57</f>
        <v>0</v>
      </c>
      <c r="M60" s="13"/>
      <c r="N60" s="3"/>
      <c r="O60" s="3"/>
      <c r="P60" s="3"/>
      <c r="Q60" s="33">
        <f>0+Q33+Q36+Q39+Q42+Q45+Q48+Q51+Q54+Q57</f>
        <v>0</v>
      </c>
      <c r="R60" s="27">
        <f>0+R33+R36+R39+R42+R45+R48+R51+R54+R57</f>
        <v>0</v>
      </c>
      <c r="S60" s="65">
        <f>Q60*(1+J60)+R60</f>
        <v>0</v>
      </c>
    </row>
    <row r="61" thickTop="1" thickBot="1" ht="25" customHeight="1">
      <c r="A61" s="10"/>
      <c r="B61" s="66"/>
      <c r="C61" s="66"/>
      <c r="D61" s="66"/>
      <c r="E61" s="67"/>
      <c r="F61" s="66"/>
      <c r="G61" s="68" t="s">
        <v>73</v>
      </c>
      <c r="H61" s="69">
        <f>J33+J36+J39+J42+J45+J48+J51+J54+J57</f>
        <v>0</v>
      </c>
      <c r="I61" s="68" t="s">
        <v>74</v>
      </c>
      <c r="J61" s="70">
        <f>0+J60</f>
        <v>0</v>
      </c>
      <c r="K61" s="68" t="s">
        <v>75</v>
      </c>
      <c r="L61" s="71">
        <f>L33+L36+L39+L42+L45+L48+L51+L54+L57</f>
        <v>0</v>
      </c>
      <c r="M61" s="13"/>
      <c r="N61" s="3"/>
      <c r="O61" s="3"/>
      <c r="P61" s="3"/>
      <c r="Q61" s="3"/>
    </row>
    <row r="62" ht="40" customHeight="1">
      <c r="A62" s="10"/>
      <c r="B62" s="76" t="s">
        <v>145</v>
      </c>
      <c r="C62" s="1"/>
      <c r="D62" s="1"/>
      <c r="E62" s="1"/>
      <c r="F62" s="1"/>
      <c r="G62" s="1"/>
      <c r="H62" s="40"/>
      <c r="I62" s="1"/>
      <c r="J62" s="40"/>
      <c r="K62" s="1"/>
      <c r="L62" s="1"/>
      <c r="M62" s="13"/>
      <c r="N62" s="3"/>
      <c r="O62" s="3"/>
      <c r="P62" s="3"/>
      <c r="Q62" s="3"/>
    </row>
    <row r="63">
      <c r="A63" s="10"/>
      <c r="B63" s="41">
        <v>10</v>
      </c>
      <c r="C63" s="42" t="s">
        <v>146</v>
      </c>
      <c r="D63" s="42"/>
      <c r="E63" s="42" t="s">
        <v>147</v>
      </c>
      <c r="F63" s="42" t="s">
        <v>11</v>
      </c>
      <c r="G63" s="43" t="s">
        <v>148</v>
      </c>
      <c r="H63" s="44">
        <v>38</v>
      </c>
      <c r="I63" s="25">
        <f>ROUND(0,2)</f>
        <v>0</v>
      </c>
      <c r="J63" s="45">
        <f>ROUND(I63*H63,2)</f>
        <v>0</v>
      </c>
      <c r="K63" s="46">
        <v>0</v>
      </c>
      <c r="L63" s="47">
        <f>IF(ISNUMBER(K63),ROUND(J63*(K63+1),2),0)</f>
        <v>0</v>
      </c>
      <c r="M63" s="13"/>
      <c r="N63" s="3"/>
      <c r="O63" s="3"/>
      <c r="P63" s="3"/>
      <c r="Q63" s="33">
        <f>IF(ISNUMBER(K63),IF(H63&gt;0,IF(I63&gt;0,J63,0),0),0)</f>
        <v>0</v>
      </c>
      <c r="R63" s="27">
        <f>IF(ISNUMBER(K63)=FALSE,J63,0)</f>
        <v>0</v>
      </c>
    </row>
    <row r="64">
      <c r="A64" s="10"/>
      <c r="B64" s="48" t="s">
        <v>51</v>
      </c>
      <c r="C64" s="1"/>
      <c r="D64" s="1"/>
      <c r="E64" s="49" t="s">
        <v>149</v>
      </c>
      <c r="F64" s="1"/>
      <c r="G64" s="1"/>
      <c r="H64" s="40"/>
      <c r="I64" s="1"/>
      <c r="J64" s="40"/>
      <c r="K64" s="1"/>
      <c r="L64" s="1"/>
      <c r="M64" s="13"/>
      <c r="N64" s="3"/>
      <c r="O64" s="3"/>
      <c r="P64" s="3"/>
      <c r="Q64" s="3"/>
    </row>
    <row r="65" thickBot="1" ht="39">
      <c r="A65" s="10"/>
      <c r="B65" s="50" t="s">
        <v>53</v>
      </c>
      <c r="C65" s="51"/>
      <c r="D65" s="51"/>
      <c r="E65" s="52" t="s">
        <v>150</v>
      </c>
      <c r="F65" s="51"/>
      <c r="G65" s="51"/>
      <c r="H65" s="53"/>
      <c r="I65" s="51"/>
      <c r="J65" s="53"/>
      <c r="K65" s="51"/>
      <c r="L65" s="51"/>
      <c r="M65" s="13"/>
      <c r="N65" s="3"/>
      <c r="O65" s="3"/>
      <c r="P65" s="3"/>
      <c r="Q65" s="3"/>
    </row>
    <row r="66" thickTop="1" ht="13.5">
      <c r="A66" s="10"/>
      <c r="B66" s="41">
        <v>11</v>
      </c>
      <c r="C66" s="42" t="s">
        <v>151</v>
      </c>
      <c r="D66" s="42"/>
      <c r="E66" s="42" t="s">
        <v>152</v>
      </c>
      <c r="F66" s="42" t="s">
        <v>11</v>
      </c>
      <c r="G66" s="43" t="s">
        <v>81</v>
      </c>
      <c r="H66" s="54">
        <v>3.4199999999999999</v>
      </c>
      <c r="I66" s="55">
        <f>ROUND(0,2)</f>
        <v>0</v>
      </c>
      <c r="J66" s="56">
        <f>ROUND(I66*H66,2)</f>
        <v>0</v>
      </c>
      <c r="K66" s="57">
        <v>0</v>
      </c>
      <c r="L66" s="58">
        <f>IF(ISNUMBER(K66),ROUND(J66*(K66+1),2),0)</f>
        <v>0</v>
      </c>
      <c r="M66" s="13"/>
      <c r="N66" s="3"/>
      <c r="O66" s="3"/>
      <c r="P66" s="3"/>
      <c r="Q66" s="33">
        <f>IF(ISNUMBER(K66),IF(H66&gt;0,IF(I66&gt;0,J66,0),0),0)</f>
        <v>0</v>
      </c>
      <c r="R66" s="27">
        <f>IF(ISNUMBER(K66)=FALSE,J66,0)</f>
        <v>0</v>
      </c>
    </row>
    <row r="67">
      <c r="A67" s="10"/>
      <c r="B67" s="48" t="s">
        <v>51</v>
      </c>
      <c r="C67" s="1"/>
      <c r="D67" s="1"/>
      <c r="E67" s="49" t="s">
        <v>11</v>
      </c>
      <c r="F67" s="1"/>
      <c r="G67" s="1"/>
      <c r="H67" s="40"/>
      <c r="I67" s="1"/>
      <c r="J67" s="40"/>
      <c r="K67" s="1"/>
      <c r="L67" s="1"/>
      <c r="M67" s="13"/>
      <c r="N67" s="3"/>
      <c r="O67" s="3"/>
      <c r="P67" s="3"/>
      <c r="Q67" s="3"/>
    </row>
    <row r="68" thickBot="1" ht="39">
      <c r="A68" s="10"/>
      <c r="B68" s="50" t="s">
        <v>53</v>
      </c>
      <c r="C68" s="51"/>
      <c r="D68" s="51"/>
      <c r="E68" s="52" t="s">
        <v>153</v>
      </c>
      <c r="F68" s="51"/>
      <c r="G68" s="51"/>
      <c r="H68" s="53"/>
      <c r="I68" s="51"/>
      <c r="J68" s="53"/>
      <c r="K68" s="51"/>
      <c r="L68" s="51"/>
      <c r="M68" s="13"/>
      <c r="N68" s="3"/>
      <c r="O68" s="3"/>
      <c r="P68" s="3"/>
      <c r="Q68" s="3"/>
    </row>
    <row r="69" thickTop="1" ht="13.5">
      <c r="A69" s="10"/>
      <c r="B69" s="41">
        <v>12</v>
      </c>
      <c r="C69" s="42" t="s">
        <v>154</v>
      </c>
      <c r="D69" s="42"/>
      <c r="E69" s="42" t="s">
        <v>155</v>
      </c>
      <c r="F69" s="42" t="s">
        <v>11</v>
      </c>
      <c r="G69" s="43" t="s">
        <v>81</v>
      </c>
      <c r="H69" s="54">
        <v>0.16</v>
      </c>
      <c r="I69" s="55">
        <f>ROUND(0,2)</f>
        <v>0</v>
      </c>
      <c r="J69" s="56">
        <f>ROUND(I69*H69,2)</f>
        <v>0</v>
      </c>
      <c r="K69" s="57">
        <v>0</v>
      </c>
      <c r="L69" s="58">
        <f>IF(ISNUMBER(K69),ROUND(J69*(K69+1),2),0)</f>
        <v>0</v>
      </c>
      <c r="M69" s="13"/>
      <c r="N69" s="3"/>
      <c r="O69" s="3"/>
      <c r="P69" s="3"/>
      <c r="Q69" s="33">
        <f>IF(ISNUMBER(K69),IF(H69&gt;0,IF(I69&gt;0,J69,0),0),0)</f>
        <v>0</v>
      </c>
      <c r="R69" s="27">
        <f>IF(ISNUMBER(K69)=FALSE,J69,0)</f>
        <v>0</v>
      </c>
    </row>
    <row r="70">
      <c r="A70" s="10"/>
      <c r="B70" s="48" t="s">
        <v>51</v>
      </c>
      <c r="C70" s="1"/>
      <c r="D70" s="1"/>
      <c r="E70" s="49" t="s">
        <v>11</v>
      </c>
      <c r="F70" s="1"/>
      <c r="G70" s="1"/>
      <c r="H70" s="40"/>
      <c r="I70" s="1"/>
      <c r="J70" s="40"/>
      <c r="K70" s="1"/>
      <c r="L70" s="1"/>
      <c r="M70" s="13"/>
      <c r="N70" s="3"/>
      <c r="O70" s="3"/>
      <c r="P70" s="3"/>
      <c r="Q70" s="3"/>
    </row>
    <row r="71" thickBot="1" ht="51.75">
      <c r="A71" s="10"/>
      <c r="B71" s="50" t="s">
        <v>53</v>
      </c>
      <c r="C71" s="51"/>
      <c r="D71" s="51"/>
      <c r="E71" s="52" t="s">
        <v>156</v>
      </c>
      <c r="F71" s="51"/>
      <c r="G71" s="51"/>
      <c r="H71" s="53"/>
      <c r="I71" s="51"/>
      <c r="J71" s="53"/>
      <c r="K71" s="51"/>
      <c r="L71" s="51"/>
      <c r="M71" s="13"/>
      <c r="N71" s="3"/>
      <c r="O71" s="3"/>
      <c r="P71" s="3"/>
      <c r="Q71" s="3"/>
    </row>
    <row r="72" thickTop="1" ht="13.5">
      <c r="A72" s="10"/>
      <c r="B72" s="41">
        <v>13</v>
      </c>
      <c r="C72" s="42" t="s">
        <v>157</v>
      </c>
      <c r="D72" s="42"/>
      <c r="E72" s="42" t="s">
        <v>158</v>
      </c>
      <c r="F72" s="42" t="s">
        <v>11</v>
      </c>
      <c r="G72" s="43" t="s">
        <v>81</v>
      </c>
      <c r="H72" s="54">
        <v>71.219999999999999</v>
      </c>
      <c r="I72" s="55">
        <f>ROUND(0,2)</f>
        <v>0</v>
      </c>
      <c r="J72" s="56">
        <f>ROUND(I72*H72,2)</f>
        <v>0</v>
      </c>
      <c r="K72" s="57">
        <v>0</v>
      </c>
      <c r="L72" s="58">
        <f>IF(ISNUMBER(K72),ROUND(J72*(K72+1),2),0)</f>
        <v>0</v>
      </c>
      <c r="M72" s="13"/>
      <c r="N72" s="3"/>
      <c r="O72" s="3"/>
      <c r="P72" s="3"/>
      <c r="Q72" s="33">
        <f>IF(ISNUMBER(K72),IF(H72&gt;0,IF(I72&gt;0,J72,0),0),0)</f>
        <v>0</v>
      </c>
      <c r="R72" s="27">
        <f>IF(ISNUMBER(K72)=FALSE,J72,0)</f>
        <v>0</v>
      </c>
    </row>
    <row r="73" ht="25.5">
      <c r="A73" s="10"/>
      <c r="B73" s="48" t="s">
        <v>51</v>
      </c>
      <c r="C73" s="1"/>
      <c r="D73" s="1"/>
      <c r="E73" s="49" t="s">
        <v>159</v>
      </c>
      <c r="F73" s="1"/>
      <c r="G73" s="1"/>
      <c r="H73" s="40"/>
      <c r="I73" s="1"/>
      <c r="J73" s="40"/>
      <c r="K73" s="1"/>
      <c r="L73" s="1"/>
      <c r="M73" s="13"/>
      <c r="N73" s="3"/>
      <c r="O73" s="3"/>
      <c r="P73" s="3"/>
      <c r="Q73" s="3"/>
    </row>
    <row r="74" thickBot="1" ht="39">
      <c r="A74" s="10"/>
      <c r="B74" s="50" t="s">
        <v>53</v>
      </c>
      <c r="C74" s="51"/>
      <c r="D74" s="51"/>
      <c r="E74" s="52" t="s">
        <v>160</v>
      </c>
      <c r="F74" s="51"/>
      <c r="G74" s="51"/>
      <c r="H74" s="53"/>
      <c r="I74" s="51"/>
      <c r="J74" s="53"/>
      <c r="K74" s="51"/>
      <c r="L74" s="51"/>
      <c r="M74" s="13"/>
      <c r="N74" s="3"/>
      <c r="O74" s="3"/>
      <c r="P74" s="3"/>
      <c r="Q74" s="3"/>
    </row>
    <row r="75" thickTop="1" ht="13.5">
      <c r="A75" s="10"/>
      <c r="B75" s="41">
        <v>14</v>
      </c>
      <c r="C75" s="42" t="s">
        <v>161</v>
      </c>
      <c r="D75" s="42"/>
      <c r="E75" s="42" t="s">
        <v>162</v>
      </c>
      <c r="F75" s="42" t="s">
        <v>11</v>
      </c>
      <c r="G75" s="43" t="s">
        <v>163</v>
      </c>
      <c r="H75" s="54">
        <v>10.6</v>
      </c>
      <c r="I75" s="55">
        <f>ROUND(0,2)</f>
        <v>0</v>
      </c>
      <c r="J75" s="56">
        <f>ROUND(I75*H75,2)</f>
        <v>0</v>
      </c>
      <c r="K75" s="57">
        <v>0</v>
      </c>
      <c r="L75" s="58">
        <f>IF(ISNUMBER(K75),ROUND(J75*(K75+1),2),0)</f>
        <v>0</v>
      </c>
      <c r="M75" s="13"/>
      <c r="N75" s="3"/>
      <c r="O75" s="3"/>
      <c r="P75" s="3"/>
      <c r="Q75" s="33">
        <f>IF(ISNUMBER(K75),IF(H75&gt;0,IF(I75&gt;0,J75,0),0),0)</f>
        <v>0</v>
      </c>
      <c r="R75" s="27">
        <f>IF(ISNUMBER(K75)=FALSE,J75,0)</f>
        <v>0</v>
      </c>
    </row>
    <row r="76" ht="25.5">
      <c r="A76" s="10"/>
      <c r="B76" s="48" t="s">
        <v>51</v>
      </c>
      <c r="C76" s="1"/>
      <c r="D76" s="1"/>
      <c r="E76" s="49" t="s">
        <v>164</v>
      </c>
      <c r="F76" s="1"/>
      <c r="G76" s="1"/>
      <c r="H76" s="40"/>
      <c r="I76" s="1"/>
      <c r="J76" s="40"/>
      <c r="K76" s="1"/>
      <c r="L76" s="1"/>
      <c r="M76" s="13"/>
      <c r="N76" s="3"/>
      <c r="O76" s="3"/>
      <c r="P76" s="3"/>
      <c r="Q76" s="3"/>
    </row>
    <row r="77" thickBot="1" ht="13.5">
      <c r="A77" s="10"/>
      <c r="B77" s="50" t="s">
        <v>53</v>
      </c>
      <c r="C77" s="51"/>
      <c r="D77" s="51"/>
      <c r="E77" s="52" t="s">
        <v>165</v>
      </c>
      <c r="F77" s="51"/>
      <c r="G77" s="51"/>
      <c r="H77" s="53"/>
      <c r="I77" s="51"/>
      <c r="J77" s="53"/>
      <c r="K77" s="51"/>
      <c r="L77" s="51"/>
      <c r="M77" s="13"/>
      <c r="N77" s="3"/>
      <c r="O77" s="3"/>
      <c r="P77" s="3"/>
      <c r="Q77" s="3"/>
    </row>
    <row r="78" thickTop="1" ht="13.5">
      <c r="A78" s="10"/>
      <c r="B78" s="41">
        <v>15</v>
      </c>
      <c r="C78" s="42" t="s">
        <v>166</v>
      </c>
      <c r="D78" s="42"/>
      <c r="E78" s="42" t="s">
        <v>167</v>
      </c>
      <c r="F78" s="42" t="s">
        <v>11</v>
      </c>
      <c r="G78" s="43" t="s">
        <v>92</v>
      </c>
      <c r="H78" s="54">
        <v>56.25</v>
      </c>
      <c r="I78" s="55">
        <f>ROUND(0,2)</f>
        <v>0</v>
      </c>
      <c r="J78" s="56">
        <f>ROUND(I78*H78,2)</f>
        <v>0</v>
      </c>
      <c r="K78" s="57">
        <v>0</v>
      </c>
      <c r="L78" s="58">
        <f>IF(ISNUMBER(K78),ROUND(J78*(K78+1),2),0)</f>
        <v>0</v>
      </c>
      <c r="M78" s="13"/>
      <c r="N78" s="3"/>
      <c r="O78" s="3"/>
      <c r="P78" s="3"/>
      <c r="Q78" s="33">
        <f>IF(ISNUMBER(K78),IF(H78&gt;0,IF(I78&gt;0,J78,0),0),0)</f>
        <v>0</v>
      </c>
      <c r="R78" s="27">
        <f>IF(ISNUMBER(K78)=FALSE,J78,0)</f>
        <v>0</v>
      </c>
    </row>
    <row r="79">
      <c r="A79" s="10"/>
      <c r="B79" s="48" t="s">
        <v>51</v>
      </c>
      <c r="C79" s="1"/>
      <c r="D79" s="1"/>
      <c r="E79" s="49" t="s">
        <v>11</v>
      </c>
      <c r="F79" s="1"/>
      <c r="G79" s="1"/>
      <c r="H79" s="40"/>
      <c r="I79" s="1"/>
      <c r="J79" s="40"/>
      <c r="K79" s="1"/>
      <c r="L79" s="1"/>
      <c r="M79" s="13"/>
      <c r="N79" s="3"/>
      <c r="O79" s="3"/>
      <c r="P79" s="3"/>
      <c r="Q79" s="3"/>
    </row>
    <row r="80" thickBot="1" ht="39">
      <c r="A80" s="10"/>
      <c r="B80" s="50" t="s">
        <v>53</v>
      </c>
      <c r="C80" s="51"/>
      <c r="D80" s="51"/>
      <c r="E80" s="52" t="s">
        <v>168</v>
      </c>
      <c r="F80" s="51"/>
      <c r="G80" s="51"/>
      <c r="H80" s="53"/>
      <c r="I80" s="51"/>
      <c r="J80" s="53"/>
      <c r="K80" s="51"/>
      <c r="L80" s="51"/>
      <c r="M80" s="13"/>
      <c r="N80" s="3"/>
      <c r="O80" s="3"/>
      <c r="P80" s="3"/>
      <c r="Q80" s="3"/>
    </row>
    <row r="81" thickTop="1" ht="13.5">
      <c r="A81" s="10"/>
      <c r="B81" s="41">
        <v>16</v>
      </c>
      <c r="C81" s="42" t="s">
        <v>169</v>
      </c>
      <c r="D81" s="42"/>
      <c r="E81" s="42" t="s">
        <v>170</v>
      </c>
      <c r="F81" s="42" t="s">
        <v>11</v>
      </c>
      <c r="G81" s="43" t="s">
        <v>148</v>
      </c>
      <c r="H81" s="54">
        <v>161</v>
      </c>
      <c r="I81" s="55">
        <f>ROUND(0,2)</f>
        <v>0</v>
      </c>
      <c r="J81" s="56">
        <f>ROUND(I81*H81,2)</f>
        <v>0</v>
      </c>
      <c r="K81" s="57">
        <v>0</v>
      </c>
      <c r="L81" s="58">
        <f>IF(ISNUMBER(K81),ROUND(J81*(K81+1),2),0)</f>
        <v>0</v>
      </c>
      <c r="M81" s="13"/>
      <c r="N81" s="3"/>
      <c r="O81" s="3"/>
      <c r="P81" s="3"/>
      <c r="Q81" s="33">
        <f>IF(ISNUMBER(K81),IF(H81&gt;0,IF(I81&gt;0,J81,0),0),0)</f>
        <v>0</v>
      </c>
      <c r="R81" s="27">
        <f>IF(ISNUMBER(K81)=FALSE,J81,0)</f>
        <v>0</v>
      </c>
    </row>
    <row r="82" ht="25.5">
      <c r="A82" s="10"/>
      <c r="B82" s="48" t="s">
        <v>51</v>
      </c>
      <c r="C82" s="1"/>
      <c r="D82" s="1"/>
      <c r="E82" s="49" t="s">
        <v>171</v>
      </c>
      <c r="F82" s="1"/>
      <c r="G82" s="1"/>
      <c r="H82" s="40"/>
      <c r="I82" s="1"/>
      <c r="J82" s="40"/>
      <c r="K82" s="1"/>
      <c r="L82" s="1"/>
      <c r="M82" s="13"/>
      <c r="N82" s="3"/>
      <c r="O82" s="3"/>
      <c r="P82" s="3"/>
      <c r="Q82" s="3"/>
    </row>
    <row r="83" thickBot="1" ht="39">
      <c r="A83" s="10"/>
      <c r="B83" s="50" t="s">
        <v>53</v>
      </c>
      <c r="C83" s="51"/>
      <c r="D83" s="51"/>
      <c r="E83" s="52" t="s">
        <v>172</v>
      </c>
      <c r="F83" s="51"/>
      <c r="G83" s="51"/>
      <c r="H83" s="53"/>
      <c r="I83" s="51"/>
      <c r="J83" s="53"/>
      <c r="K83" s="51"/>
      <c r="L83" s="51"/>
      <c r="M83" s="13"/>
      <c r="N83" s="3"/>
      <c r="O83" s="3"/>
      <c r="P83" s="3"/>
      <c r="Q83" s="3"/>
    </row>
    <row r="84" thickTop="1" ht="13.5">
      <c r="A84" s="10"/>
      <c r="B84" s="41">
        <v>17</v>
      </c>
      <c r="C84" s="42" t="s">
        <v>173</v>
      </c>
      <c r="D84" s="42"/>
      <c r="E84" s="42" t="s">
        <v>174</v>
      </c>
      <c r="F84" s="42" t="s">
        <v>11</v>
      </c>
      <c r="G84" s="43" t="s">
        <v>81</v>
      </c>
      <c r="H84" s="54">
        <v>8.8599999999999994</v>
      </c>
      <c r="I84" s="55">
        <f>ROUND(0,2)</f>
        <v>0</v>
      </c>
      <c r="J84" s="56">
        <f>ROUND(I84*H84,2)</f>
        <v>0</v>
      </c>
      <c r="K84" s="57">
        <v>0</v>
      </c>
      <c r="L84" s="58">
        <f>IF(ISNUMBER(K84),ROUND(J84*(K84+1),2),0)</f>
        <v>0</v>
      </c>
      <c r="M84" s="13"/>
      <c r="N84" s="3"/>
      <c r="O84" s="3"/>
      <c r="P84" s="3"/>
      <c r="Q84" s="33">
        <f>IF(ISNUMBER(K84),IF(H84&gt;0,IF(I84&gt;0,J84,0),0),0)</f>
        <v>0</v>
      </c>
      <c r="R84" s="27">
        <f>IF(ISNUMBER(K84)=FALSE,J84,0)</f>
        <v>0</v>
      </c>
    </row>
    <row r="85" ht="25.5">
      <c r="A85" s="10"/>
      <c r="B85" s="48" t="s">
        <v>51</v>
      </c>
      <c r="C85" s="1"/>
      <c r="D85" s="1"/>
      <c r="E85" s="49" t="s">
        <v>175</v>
      </c>
      <c r="F85" s="1"/>
      <c r="G85" s="1"/>
      <c r="H85" s="40"/>
      <c r="I85" s="1"/>
      <c r="J85" s="40"/>
      <c r="K85" s="1"/>
      <c r="L85" s="1"/>
      <c r="M85" s="13"/>
      <c r="N85" s="3"/>
      <c r="O85" s="3"/>
      <c r="P85" s="3"/>
      <c r="Q85" s="3"/>
    </row>
    <row r="86" thickBot="1" ht="51.75">
      <c r="A86" s="10"/>
      <c r="B86" s="50" t="s">
        <v>53</v>
      </c>
      <c r="C86" s="51"/>
      <c r="D86" s="51"/>
      <c r="E86" s="52" t="s">
        <v>176</v>
      </c>
      <c r="F86" s="51"/>
      <c r="G86" s="51"/>
      <c r="H86" s="53"/>
      <c r="I86" s="51"/>
      <c r="J86" s="53"/>
      <c r="K86" s="51"/>
      <c r="L86" s="51"/>
      <c r="M86" s="13"/>
      <c r="N86" s="3"/>
      <c r="O86" s="3"/>
      <c r="P86" s="3"/>
      <c r="Q86" s="3"/>
    </row>
    <row r="87" thickTop="1" ht="13.5">
      <c r="A87" s="10"/>
      <c r="B87" s="41">
        <v>18</v>
      </c>
      <c r="C87" s="42" t="s">
        <v>177</v>
      </c>
      <c r="D87" s="42"/>
      <c r="E87" s="42" t="s">
        <v>178</v>
      </c>
      <c r="F87" s="42" t="s">
        <v>11</v>
      </c>
      <c r="G87" s="43" t="s">
        <v>81</v>
      </c>
      <c r="H87" s="54">
        <v>20.920000000000002</v>
      </c>
      <c r="I87" s="55">
        <f>ROUND(0,2)</f>
        <v>0</v>
      </c>
      <c r="J87" s="56">
        <f>ROUND(I87*H87,2)</f>
        <v>0</v>
      </c>
      <c r="K87" s="57">
        <v>0</v>
      </c>
      <c r="L87" s="58">
        <f>IF(ISNUMBER(K87),ROUND(J87*(K87+1),2),0)</f>
        <v>0</v>
      </c>
      <c r="M87" s="13"/>
      <c r="N87" s="3"/>
      <c r="O87" s="3"/>
      <c r="P87" s="3"/>
      <c r="Q87" s="33">
        <f>IF(ISNUMBER(K87),IF(H87&gt;0,IF(I87&gt;0,J87,0),0),0)</f>
        <v>0</v>
      </c>
      <c r="R87" s="27">
        <f>IF(ISNUMBER(K87)=FALSE,J87,0)</f>
        <v>0</v>
      </c>
    </row>
    <row r="88">
      <c r="A88" s="10"/>
      <c r="B88" s="48" t="s">
        <v>51</v>
      </c>
      <c r="C88" s="1"/>
      <c r="D88" s="1"/>
      <c r="E88" s="49" t="s">
        <v>179</v>
      </c>
      <c r="F88" s="1"/>
      <c r="G88" s="1"/>
      <c r="H88" s="40"/>
      <c r="I88" s="1"/>
      <c r="J88" s="40"/>
      <c r="K88" s="1"/>
      <c r="L88" s="1"/>
      <c r="M88" s="13"/>
      <c r="N88" s="3"/>
      <c r="O88" s="3"/>
      <c r="P88" s="3"/>
      <c r="Q88" s="3"/>
    </row>
    <row r="89" thickBot="1" ht="39">
      <c r="A89" s="10"/>
      <c r="B89" s="50" t="s">
        <v>53</v>
      </c>
      <c r="C89" s="51"/>
      <c r="D89" s="51"/>
      <c r="E89" s="52" t="s">
        <v>180</v>
      </c>
      <c r="F89" s="51"/>
      <c r="G89" s="51"/>
      <c r="H89" s="53"/>
      <c r="I89" s="51"/>
      <c r="J89" s="53"/>
      <c r="K89" s="51"/>
      <c r="L89" s="51"/>
      <c r="M89" s="13"/>
      <c r="N89" s="3"/>
      <c r="O89" s="3"/>
      <c r="P89" s="3"/>
      <c r="Q89" s="3"/>
    </row>
    <row r="90" thickTop="1" ht="13.5">
      <c r="A90" s="10"/>
      <c r="B90" s="41">
        <v>19</v>
      </c>
      <c r="C90" s="42" t="s">
        <v>181</v>
      </c>
      <c r="D90" s="42"/>
      <c r="E90" s="42" t="s">
        <v>182</v>
      </c>
      <c r="F90" s="42" t="s">
        <v>11</v>
      </c>
      <c r="G90" s="43" t="s">
        <v>163</v>
      </c>
      <c r="H90" s="54">
        <v>4.1799999999999997</v>
      </c>
      <c r="I90" s="55">
        <f>ROUND(0,2)</f>
        <v>0</v>
      </c>
      <c r="J90" s="56">
        <f>ROUND(I90*H90,2)</f>
        <v>0</v>
      </c>
      <c r="K90" s="57">
        <v>0</v>
      </c>
      <c r="L90" s="58">
        <f>IF(ISNUMBER(K90),ROUND(J90*(K90+1),2),0)</f>
        <v>0</v>
      </c>
      <c r="M90" s="13"/>
      <c r="N90" s="3"/>
      <c r="O90" s="3"/>
      <c r="P90" s="3"/>
      <c r="Q90" s="33">
        <f>IF(ISNUMBER(K90),IF(H90&gt;0,IF(I90&gt;0,J90,0),0),0)</f>
        <v>0</v>
      </c>
      <c r="R90" s="27">
        <f>IF(ISNUMBER(K90)=FALSE,J90,0)</f>
        <v>0</v>
      </c>
    </row>
    <row r="91">
      <c r="A91" s="10"/>
      <c r="B91" s="48" t="s">
        <v>51</v>
      </c>
      <c r="C91" s="1"/>
      <c r="D91" s="1"/>
      <c r="E91" s="49" t="s">
        <v>183</v>
      </c>
      <c r="F91" s="1"/>
      <c r="G91" s="1"/>
      <c r="H91" s="40"/>
      <c r="I91" s="1"/>
      <c r="J91" s="40"/>
      <c r="K91" s="1"/>
      <c r="L91" s="1"/>
      <c r="M91" s="13"/>
      <c r="N91" s="3"/>
      <c r="O91" s="3"/>
      <c r="P91" s="3"/>
      <c r="Q91" s="3"/>
    </row>
    <row r="92" thickBot="1" ht="13.5">
      <c r="A92" s="10"/>
      <c r="B92" s="50" t="s">
        <v>53</v>
      </c>
      <c r="C92" s="51"/>
      <c r="D92" s="51"/>
      <c r="E92" s="52" t="s">
        <v>184</v>
      </c>
      <c r="F92" s="51"/>
      <c r="G92" s="51"/>
      <c r="H92" s="53"/>
      <c r="I92" s="51"/>
      <c r="J92" s="53"/>
      <c r="K92" s="51"/>
      <c r="L92" s="51"/>
      <c r="M92" s="13"/>
      <c r="N92" s="3"/>
      <c r="O92" s="3"/>
      <c r="P92" s="3"/>
      <c r="Q92" s="3"/>
    </row>
    <row r="93" thickTop="1" ht="13.5">
      <c r="A93" s="10"/>
      <c r="B93" s="41">
        <v>20</v>
      </c>
      <c r="C93" s="42" t="s">
        <v>185</v>
      </c>
      <c r="D93" s="42"/>
      <c r="E93" s="42" t="s">
        <v>186</v>
      </c>
      <c r="F93" s="42" t="s">
        <v>11</v>
      </c>
      <c r="G93" s="43" t="s">
        <v>92</v>
      </c>
      <c r="H93" s="54">
        <v>116.31</v>
      </c>
      <c r="I93" s="55">
        <f>ROUND(0,2)</f>
        <v>0</v>
      </c>
      <c r="J93" s="56">
        <f>ROUND(I93*H93,2)</f>
        <v>0</v>
      </c>
      <c r="K93" s="57">
        <v>0</v>
      </c>
      <c r="L93" s="58">
        <f>IF(ISNUMBER(K93),ROUND(J93*(K93+1),2),0)</f>
        <v>0</v>
      </c>
      <c r="M93" s="13"/>
      <c r="N93" s="3"/>
      <c r="O93" s="3"/>
      <c r="P93" s="3"/>
      <c r="Q93" s="33">
        <f>IF(ISNUMBER(K93),IF(H93&gt;0,IF(I93&gt;0,J93,0),0),0)</f>
        <v>0</v>
      </c>
      <c r="R93" s="27">
        <f>IF(ISNUMBER(K93)=FALSE,J93,0)</f>
        <v>0</v>
      </c>
    </row>
    <row r="94" ht="25.5">
      <c r="A94" s="10"/>
      <c r="B94" s="48" t="s">
        <v>51</v>
      </c>
      <c r="C94" s="1"/>
      <c r="D94" s="1"/>
      <c r="E94" s="49" t="s">
        <v>187</v>
      </c>
      <c r="F94" s="1"/>
      <c r="G94" s="1"/>
      <c r="H94" s="40"/>
      <c r="I94" s="1"/>
      <c r="J94" s="40"/>
      <c r="K94" s="1"/>
      <c r="L94" s="1"/>
      <c r="M94" s="13"/>
      <c r="N94" s="3"/>
      <c r="O94" s="3"/>
      <c r="P94" s="3"/>
      <c r="Q94" s="3"/>
    </row>
    <row r="95" thickBot="1" ht="64.5">
      <c r="A95" s="10"/>
      <c r="B95" s="50" t="s">
        <v>53</v>
      </c>
      <c r="C95" s="51"/>
      <c r="D95" s="51"/>
      <c r="E95" s="52" t="s">
        <v>188</v>
      </c>
      <c r="F95" s="51"/>
      <c r="G95" s="51"/>
      <c r="H95" s="53"/>
      <c r="I95" s="51"/>
      <c r="J95" s="53"/>
      <c r="K95" s="51"/>
      <c r="L95" s="51"/>
      <c r="M95" s="13"/>
      <c r="N95" s="3"/>
      <c r="O95" s="3"/>
      <c r="P95" s="3"/>
      <c r="Q95" s="3"/>
    </row>
    <row r="96" thickTop="1" thickBot="1" ht="25" customHeight="1">
      <c r="A96" s="10"/>
      <c r="B96" s="1"/>
      <c r="C96" s="59">
        <v>2</v>
      </c>
      <c r="D96" s="1"/>
      <c r="E96" s="60" t="s">
        <v>101</v>
      </c>
      <c r="F96" s="1"/>
      <c r="G96" s="61" t="s">
        <v>70</v>
      </c>
      <c r="H96" s="62">
        <f>J63+J66+J69+J72+J75+J78+J81+J84+J87+J90+J93</f>
        <v>0</v>
      </c>
      <c r="I96" s="61" t="s">
        <v>71</v>
      </c>
      <c r="J96" s="63">
        <f>(L96-H96)</f>
        <v>0</v>
      </c>
      <c r="K96" s="61" t="s">
        <v>72</v>
      </c>
      <c r="L96" s="64">
        <f>L63+L66+L69+L72+L75+L78+L81+L84+L87+L90+L93</f>
        <v>0</v>
      </c>
      <c r="M96" s="13"/>
      <c r="N96" s="3"/>
      <c r="O96" s="3"/>
      <c r="P96" s="3"/>
      <c r="Q96" s="33">
        <f>0+Q63+Q66+Q69+Q72+Q75+Q78+Q81+Q84+Q87+Q90+Q93</f>
        <v>0</v>
      </c>
      <c r="R96" s="27">
        <f>0+R63+R66+R69+R72+R75+R78+R81+R84+R87+R90+R93</f>
        <v>0</v>
      </c>
      <c r="S96" s="65">
        <f>Q96*(1+J96)+R96</f>
        <v>0</v>
      </c>
    </row>
    <row r="97" thickTop="1" thickBot="1" ht="25" customHeight="1">
      <c r="A97" s="10"/>
      <c r="B97" s="66"/>
      <c r="C97" s="66"/>
      <c r="D97" s="66"/>
      <c r="E97" s="67"/>
      <c r="F97" s="66"/>
      <c r="G97" s="68" t="s">
        <v>73</v>
      </c>
      <c r="H97" s="69">
        <f>J63+J66+J69+J72+J75+J78+J81+J84+J87+J90+J93</f>
        <v>0</v>
      </c>
      <c r="I97" s="68" t="s">
        <v>74</v>
      </c>
      <c r="J97" s="70">
        <f>0+J96</f>
        <v>0</v>
      </c>
      <c r="K97" s="68" t="s">
        <v>75</v>
      </c>
      <c r="L97" s="71">
        <f>L63+L66+L69+L72+L75+L78+L81+L84+L87+L90+L93</f>
        <v>0</v>
      </c>
      <c r="M97" s="13"/>
      <c r="N97" s="3"/>
      <c r="O97" s="3"/>
      <c r="P97" s="3"/>
      <c r="Q97" s="3"/>
    </row>
    <row r="98" ht="40" customHeight="1">
      <c r="A98" s="10"/>
      <c r="B98" s="76" t="s">
        <v>189</v>
      </c>
      <c r="C98" s="1"/>
      <c r="D98" s="1"/>
      <c r="E98" s="1"/>
      <c r="F98" s="1"/>
      <c r="G98" s="1"/>
      <c r="H98" s="40"/>
      <c r="I98" s="1"/>
      <c r="J98" s="40"/>
      <c r="K98" s="1"/>
      <c r="L98" s="1"/>
      <c r="M98" s="13"/>
      <c r="N98" s="3"/>
      <c r="O98" s="3"/>
      <c r="P98" s="3"/>
      <c r="Q98" s="3"/>
    </row>
    <row r="99">
      <c r="A99" s="10"/>
      <c r="B99" s="41">
        <v>21</v>
      </c>
      <c r="C99" s="42" t="s">
        <v>190</v>
      </c>
      <c r="D99" s="42"/>
      <c r="E99" s="42" t="s">
        <v>191</v>
      </c>
      <c r="F99" s="42" t="s">
        <v>11</v>
      </c>
      <c r="G99" s="43" t="s">
        <v>192</v>
      </c>
      <c r="H99" s="44">
        <v>96</v>
      </c>
      <c r="I99" s="25">
        <f>ROUND(0,2)</f>
        <v>0</v>
      </c>
      <c r="J99" s="45">
        <f>ROUND(I99*H99,2)</f>
        <v>0</v>
      </c>
      <c r="K99" s="46">
        <v>0</v>
      </c>
      <c r="L99" s="47">
        <f>IF(ISNUMBER(K99),ROUND(J99*(K99+1),2),0)</f>
        <v>0</v>
      </c>
      <c r="M99" s="13"/>
      <c r="N99" s="3"/>
      <c r="O99" s="3"/>
      <c r="P99" s="3"/>
      <c r="Q99" s="33">
        <f>IF(ISNUMBER(K99),IF(H99&gt;0,IF(I99&gt;0,J99,0),0),0)</f>
        <v>0</v>
      </c>
      <c r="R99" s="27">
        <f>IF(ISNUMBER(K99)=FALSE,J99,0)</f>
        <v>0</v>
      </c>
    </row>
    <row r="100">
      <c r="A100" s="10"/>
      <c r="B100" s="48" t="s">
        <v>51</v>
      </c>
      <c r="C100" s="1"/>
      <c r="D100" s="1"/>
      <c r="E100" s="49" t="s">
        <v>193</v>
      </c>
      <c r="F100" s="1"/>
      <c r="G100" s="1"/>
      <c r="H100" s="40"/>
      <c r="I100" s="1"/>
      <c r="J100" s="40"/>
      <c r="K100" s="1"/>
      <c r="L100" s="1"/>
      <c r="M100" s="13"/>
      <c r="N100" s="3"/>
      <c r="O100" s="3"/>
      <c r="P100" s="3"/>
      <c r="Q100" s="3"/>
    </row>
    <row r="101" thickBot="1" ht="39">
      <c r="A101" s="10"/>
      <c r="B101" s="50" t="s">
        <v>53</v>
      </c>
      <c r="C101" s="51"/>
      <c r="D101" s="51"/>
      <c r="E101" s="52" t="s">
        <v>194</v>
      </c>
      <c r="F101" s="51"/>
      <c r="G101" s="51"/>
      <c r="H101" s="53"/>
      <c r="I101" s="51"/>
      <c r="J101" s="53"/>
      <c r="K101" s="51"/>
      <c r="L101" s="51"/>
      <c r="M101" s="13"/>
      <c r="N101" s="3"/>
      <c r="O101" s="3"/>
      <c r="P101" s="3"/>
      <c r="Q101" s="3"/>
    </row>
    <row r="102" thickTop="1" ht="13.5">
      <c r="A102" s="10"/>
      <c r="B102" s="41">
        <v>22</v>
      </c>
      <c r="C102" s="42" t="s">
        <v>195</v>
      </c>
      <c r="D102" s="42"/>
      <c r="E102" s="42" t="s">
        <v>196</v>
      </c>
      <c r="F102" s="42" t="s">
        <v>11</v>
      </c>
      <c r="G102" s="43" t="s">
        <v>81</v>
      </c>
      <c r="H102" s="54">
        <v>3.46</v>
      </c>
      <c r="I102" s="55">
        <f>ROUND(0,2)</f>
        <v>0</v>
      </c>
      <c r="J102" s="56">
        <f>ROUND(I102*H102,2)</f>
        <v>0</v>
      </c>
      <c r="K102" s="57">
        <v>0</v>
      </c>
      <c r="L102" s="58">
        <f>IF(ISNUMBER(K102),ROUND(J102*(K102+1),2),0)</f>
        <v>0</v>
      </c>
      <c r="M102" s="13"/>
      <c r="N102" s="3"/>
      <c r="O102" s="3"/>
      <c r="P102" s="3"/>
      <c r="Q102" s="33">
        <f>IF(ISNUMBER(K102),IF(H102&gt;0,IF(I102&gt;0,J102,0),0),0)</f>
        <v>0</v>
      </c>
      <c r="R102" s="27">
        <f>IF(ISNUMBER(K102)=FALSE,J102,0)</f>
        <v>0</v>
      </c>
    </row>
    <row r="103">
      <c r="A103" s="10"/>
      <c r="B103" s="48" t="s">
        <v>51</v>
      </c>
      <c r="C103" s="1"/>
      <c r="D103" s="1"/>
      <c r="E103" s="49" t="s">
        <v>197</v>
      </c>
      <c r="F103" s="1"/>
      <c r="G103" s="1"/>
      <c r="H103" s="40"/>
      <c r="I103" s="1"/>
      <c r="J103" s="40"/>
      <c r="K103" s="1"/>
      <c r="L103" s="1"/>
      <c r="M103" s="13"/>
      <c r="N103" s="3"/>
      <c r="O103" s="3"/>
      <c r="P103" s="3"/>
      <c r="Q103" s="3"/>
    </row>
    <row r="104" thickBot="1" ht="39">
      <c r="A104" s="10"/>
      <c r="B104" s="50" t="s">
        <v>53</v>
      </c>
      <c r="C104" s="51"/>
      <c r="D104" s="51"/>
      <c r="E104" s="52" t="s">
        <v>198</v>
      </c>
      <c r="F104" s="51"/>
      <c r="G104" s="51"/>
      <c r="H104" s="53"/>
      <c r="I104" s="51"/>
      <c r="J104" s="53"/>
      <c r="K104" s="51"/>
      <c r="L104" s="51"/>
      <c r="M104" s="13"/>
      <c r="N104" s="3"/>
      <c r="O104" s="3"/>
      <c r="P104" s="3"/>
      <c r="Q104" s="3"/>
    </row>
    <row r="105" thickTop="1" ht="13.5">
      <c r="A105" s="10"/>
      <c r="B105" s="41">
        <v>23</v>
      </c>
      <c r="C105" s="42" t="s">
        <v>199</v>
      </c>
      <c r="D105" s="42"/>
      <c r="E105" s="42" t="s">
        <v>200</v>
      </c>
      <c r="F105" s="42" t="s">
        <v>11</v>
      </c>
      <c r="G105" s="43" t="s">
        <v>163</v>
      </c>
      <c r="H105" s="54">
        <v>0.54000000000000004</v>
      </c>
      <c r="I105" s="55">
        <f>ROUND(0,2)</f>
        <v>0</v>
      </c>
      <c r="J105" s="56">
        <f>ROUND(I105*H105,2)</f>
        <v>0</v>
      </c>
      <c r="K105" s="57">
        <v>0</v>
      </c>
      <c r="L105" s="58">
        <f>IF(ISNUMBER(K105),ROUND(J105*(K105+1),2),0)</f>
        <v>0</v>
      </c>
      <c r="M105" s="13"/>
      <c r="N105" s="3"/>
      <c r="O105" s="3"/>
      <c r="P105" s="3"/>
      <c r="Q105" s="33">
        <f>IF(ISNUMBER(K105),IF(H105&gt;0,IF(I105&gt;0,J105,0),0),0)</f>
        <v>0</v>
      </c>
      <c r="R105" s="27">
        <f>IF(ISNUMBER(K105)=FALSE,J105,0)</f>
        <v>0</v>
      </c>
    </row>
    <row r="106">
      <c r="A106" s="10"/>
      <c r="B106" s="48" t="s">
        <v>51</v>
      </c>
      <c r="C106" s="1"/>
      <c r="D106" s="1"/>
      <c r="E106" s="49" t="s">
        <v>183</v>
      </c>
      <c r="F106" s="1"/>
      <c r="G106" s="1"/>
      <c r="H106" s="40"/>
      <c r="I106" s="1"/>
      <c r="J106" s="40"/>
      <c r="K106" s="1"/>
      <c r="L106" s="1"/>
      <c r="M106" s="13"/>
      <c r="N106" s="3"/>
      <c r="O106" s="3"/>
      <c r="P106" s="3"/>
      <c r="Q106" s="3"/>
    </row>
    <row r="107" thickBot="1" ht="39">
      <c r="A107" s="10"/>
      <c r="B107" s="50" t="s">
        <v>53</v>
      </c>
      <c r="C107" s="51"/>
      <c r="D107" s="51"/>
      <c r="E107" s="52" t="s">
        <v>201</v>
      </c>
      <c r="F107" s="51"/>
      <c r="G107" s="51"/>
      <c r="H107" s="53"/>
      <c r="I107" s="51"/>
      <c r="J107" s="53"/>
      <c r="K107" s="51"/>
      <c r="L107" s="51"/>
      <c r="M107" s="13"/>
      <c r="N107" s="3"/>
      <c r="O107" s="3"/>
      <c r="P107" s="3"/>
      <c r="Q107" s="3"/>
    </row>
    <row r="108" thickTop="1" ht="13.5">
      <c r="A108" s="10"/>
      <c r="B108" s="41">
        <v>24</v>
      </c>
      <c r="C108" s="42" t="s">
        <v>202</v>
      </c>
      <c r="D108" s="42"/>
      <c r="E108" s="42" t="s">
        <v>203</v>
      </c>
      <c r="F108" s="42" t="s">
        <v>11</v>
      </c>
      <c r="G108" s="43" t="s">
        <v>81</v>
      </c>
      <c r="H108" s="54">
        <v>40.439999999999998</v>
      </c>
      <c r="I108" s="55">
        <f>ROUND(0,2)</f>
        <v>0</v>
      </c>
      <c r="J108" s="56">
        <f>ROUND(I108*H108,2)</f>
        <v>0</v>
      </c>
      <c r="K108" s="57">
        <v>0</v>
      </c>
      <c r="L108" s="58">
        <f>IF(ISNUMBER(K108),ROUND(J108*(K108+1),2),0)</f>
        <v>0</v>
      </c>
      <c r="M108" s="13"/>
      <c r="N108" s="3"/>
      <c r="O108" s="3"/>
      <c r="P108" s="3"/>
      <c r="Q108" s="33">
        <f>IF(ISNUMBER(K108),IF(H108&gt;0,IF(I108&gt;0,J108,0),0),0)</f>
        <v>0</v>
      </c>
      <c r="R108" s="27">
        <f>IF(ISNUMBER(K108)=FALSE,J108,0)</f>
        <v>0</v>
      </c>
    </row>
    <row r="109">
      <c r="A109" s="10"/>
      <c r="B109" s="48" t="s">
        <v>51</v>
      </c>
      <c r="C109" s="1"/>
      <c r="D109" s="1"/>
      <c r="E109" s="49" t="s">
        <v>204</v>
      </c>
      <c r="F109" s="1"/>
      <c r="G109" s="1"/>
      <c r="H109" s="40"/>
      <c r="I109" s="1"/>
      <c r="J109" s="40"/>
      <c r="K109" s="1"/>
      <c r="L109" s="1"/>
      <c r="M109" s="13"/>
      <c r="N109" s="3"/>
      <c r="O109" s="3"/>
      <c r="P109" s="3"/>
      <c r="Q109" s="3"/>
    </row>
    <row r="110" thickBot="1" ht="64.5">
      <c r="A110" s="10"/>
      <c r="B110" s="50" t="s">
        <v>53</v>
      </c>
      <c r="C110" s="51"/>
      <c r="D110" s="51"/>
      <c r="E110" s="52" t="s">
        <v>205</v>
      </c>
      <c r="F110" s="51"/>
      <c r="G110" s="51"/>
      <c r="H110" s="53"/>
      <c r="I110" s="51"/>
      <c r="J110" s="53"/>
      <c r="K110" s="51"/>
      <c r="L110" s="51"/>
      <c r="M110" s="13"/>
      <c r="N110" s="3"/>
      <c r="O110" s="3"/>
      <c r="P110" s="3"/>
      <c r="Q110" s="3"/>
    </row>
    <row r="111" thickTop="1" ht="13.5">
      <c r="A111" s="10"/>
      <c r="B111" s="41">
        <v>25</v>
      </c>
      <c r="C111" s="42" t="s">
        <v>206</v>
      </c>
      <c r="D111" s="42"/>
      <c r="E111" s="42" t="s">
        <v>207</v>
      </c>
      <c r="F111" s="42" t="s">
        <v>11</v>
      </c>
      <c r="G111" s="43" t="s">
        <v>163</v>
      </c>
      <c r="H111" s="54">
        <v>7.4699999999999998</v>
      </c>
      <c r="I111" s="55">
        <f>ROUND(0,2)</f>
        <v>0</v>
      </c>
      <c r="J111" s="56">
        <f>ROUND(I111*H111,2)</f>
        <v>0</v>
      </c>
      <c r="K111" s="57">
        <v>0</v>
      </c>
      <c r="L111" s="58">
        <f>IF(ISNUMBER(K111),ROUND(J111*(K111+1),2),0)</f>
        <v>0</v>
      </c>
      <c r="M111" s="13"/>
      <c r="N111" s="3"/>
      <c r="O111" s="3"/>
      <c r="P111" s="3"/>
      <c r="Q111" s="33">
        <f>IF(ISNUMBER(K111),IF(H111&gt;0,IF(I111&gt;0,J111,0),0),0)</f>
        <v>0</v>
      </c>
      <c r="R111" s="27">
        <f>IF(ISNUMBER(K111)=FALSE,J111,0)</f>
        <v>0</v>
      </c>
    </row>
    <row r="112">
      <c r="A112" s="10"/>
      <c r="B112" s="48" t="s">
        <v>51</v>
      </c>
      <c r="C112" s="1"/>
      <c r="D112" s="1"/>
      <c r="E112" s="49" t="s">
        <v>183</v>
      </c>
      <c r="F112" s="1"/>
      <c r="G112" s="1"/>
      <c r="H112" s="40"/>
      <c r="I112" s="1"/>
      <c r="J112" s="40"/>
      <c r="K112" s="1"/>
      <c r="L112" s="1"/>
      <c r="M112" s="13"/>
      <c r="N112" s="3"/>
      <c r="O112" s="3"/>
      <c r="P112" s="3"/>
      <c r="Q112" s="3"/>
    </row>
    <row r="113" thickBot="1" ht="64.5">
      <c r="A113" s="10"/>
      <c r="B113" s="50" t="s">
        <v>53</v>
      </c>
      <c r="C113" s="51"/>
      <c r="D113" s="51"/>
      <c r="E113" s="52" t="s">
        <v>208</v>
      </c>
      <c r="F113" s="51"/>
      <c r="G113" s="51"/>
      <c r="H113" s="53"/>
      <c r="I113" s="51"/>
      <c r="J113" s="53"/>
      <c r="K113" s="51"/>
      <c r="L113" s="51"/>
      <c r="M113" s="13"/>
      <c r="N113" s="3"/>
      <c r="O113" s="3"/>
      <c r="P113" s="3"/>
      <c r="Q113" s="3"/>
    </row>
    <row r="114" thickTop="1" thickBot="1" ht="25" customHeight="1">
      <c r="A114" s="10"/>
      <c r="B114" s="1"/>
      <c r="C114" s="59">
        <v>3</v>
      </c>
      <c r="D114" s="1"/>
      <c r="E114" s="60" t="s">
        <v>102</v>
      </c>
      <c r="F114" s="1"/>
      <c r="G114" s="61" t="s">
        <v>70</v>
      </c>
      <c r="H114" s="62">
        <f>J99+J102+J105+J108+J111</f>
        <v>0</v>
      </c>
      <c r="I114" s="61" t="s">
        <v>71</v>
      </c>
      <c r="J114" s="63">
        <f>(L114-H114)</f>
        <v>0</v>
      </c>
      <c r="K114" s="61" t="s">
        <v>72</v>
      </c>
      <c r="L114" s="64">
        <f>L99+L102+L105+L108+L111</f>
        <v>0</v>
      </c>
      <c r="M114" s="13"/>
      <c r="N114" s="3"/>
      <c r="O114" s="3"/>
      <c r="P114" s="3"/>
      <c r="Q114" s="33">
        <f>0+Q99+Q102+Q105+Q108+Q111</f>
        <v>0</v>
      </c>
      <c r="R114" s="27">
        <f>0+R99+R102+R105+R108+R111</f>
        <v>0</v>
      </c>
      <c r="S114" s="65">
        <f>Q114*(1+J114)+R114</f>
        <v>0</v>
      </c>
    </row>
    <row r="115" thickTop="1" thickBot="1" ht="25" customHeight="1">
      <c r="A115" s="10"/>
      <c r="B115" s="66"/>
      <c r="C115" s="66"/>
      <c r="D115" s="66"/>
      <c r="E115" s="67"/>
      <c r="F115" s="66"/>
      <c r="G115" s="68" t="s">
        <v>73</v>
      </c>
      <c r="H115" s="69">
        <f>J99+J102+J105+J108+J111</f>
        <v>0</v>
      </c>
      <c r="I115" s="68" t="s">
        <v>74</v>
      </c>
      <c r="J115" s="70">
        <f>0+J114</f>
        <v>0</v>
      </c>
      <c r="K115" s="68" t="s">
        <v>75</v>
      </c>
      <c r="L115" s="71">
        <f>L99+L102+L105+L108+L111</f>
        <v>0</v>
      </c>
      <c r="M115" s="13"/>
      <c r="N115" s="3"/>
      <c r="O115" s="3"/>
      <c r="P115" s="3"/>
      <c r="Q115" s="3"/>
    </row>
    <row r="116" ht="40" customHeight="1">
      <c r="A116" s="10"/>
      <c r="B116" s="76" t="s">
        <v>209</v>
      </c>
      <c r="C116" s="1"/>
      <c r="D116" s="1"/>
      <c r="E116" s="1"/>
      <c r="F116" s="1"/>
      <c r="G116" s="1"/>
      <c r="H116" s="40"/>
      <c r="I116" s="1"/>
      <c r="J116" s="40"/>
      <c r="K116" s="1"/>
      <c r="L116" s="1"/>
      <c r="M116" s="13"/>
      <c r="N116" s="3"/>
      <c r="O116" s="3"/>
      <c r="P116" s="3"/>
      <c r="Q116" s="3"/>
    </row>
    <row r="117">
      <c r="A117" s="10"/>
      <c r="B117" s="41">
        <v>26</v>
      </c>
      <c r="C117" s="42" t="s">
        <v>210</v>
      </c>
      <c r="D117" s="42"/>
      <c r="E117" s="42" t="s">
        <v>211</v>
      </c>
      <c r="F117" s="42" t="s">
        <v>11</v>
      </c>
      <c r="G117" s="43" t="s">
        <v>81</v>
      </c>
      <c r="H117" s="44">
        <v>28.199999999999999</v>
      </c>
      <c r="I117" s="25">
        <f>ROUND(0,2)</f>
        <v>0</v>
      </c>
      <c r="J117" s="45">
        <f>ROUND(I117*H117,2)</f>
        <v>0</v>
      </c>
      <c r="K117" s="46">
        <v>0</v>
      </c>
      <c r="L117" s="47">
        <f>IF(ISNUMBER(K117),ROUND(J117*(K117+1),2),0)</f>
        <v>0</v>
      </c>
      <c r="M117" s="13"/>
      <c r="N117" s="3"/>
      <c r="O117" s="3"/>
      <c r="P117" s="3"/>
      <c r="Q117" s="33">
        <f>IF(ISNUMBER(K117),IF(H117&gt;0,IF(I117&gt;0,J117,0),0),0)</f>
        <v>0</v>
      </c>
      <c r="R117" s="27">
        <f>IF(ISNUMBER(K117)=FALSE,J117,0)</f>
        <v>0</v>
      </c>
    </row>
    <row r="118">
      <c r="A118" s="10"/>
      <c r="B118" s="48" t="s">
        <v>51</v>
      </c>
      <c r="C118" s="1"/>
      <c r="D118" s="1"/>
      <c r="E118" s="49" t="s">
        <v>212</v>
      </c>
      <c r="F118" s="1"/>
      <c r="G118" s="1"/>
      <c r="H118" s="40"/>
      <c r="I118" s="1"/>
      <c r="J118" s="40"/>
      <c r="K118" s="1"/>
      <c r="L118" s="1"/>
      <c r="M118" s="13"/>
      <c r="N118" s="3"/>
      <c r="O118" s="3"/>
      <c r="P118" s="3"/>
      <c r="Q118" s="3"/>
    </row>
    <row r="119" thickBot="1" ht="13.5">
      <c r="A119" s="10"/>
      <c r="B119" s="50" t="s">
        <v>53</v>
      </c>
      <c r="C119" s="51"/>
      <c r="D119" s="51"/>
      <c r="E119" s="52" t="s">
        <v>213</v>
      </c>
      <c r="F119" s="51"/>
      <c r="G119" s="51"/>
      <c r="H119" s="53"/>
      <c r="I119" s="51"/>
      <c r="J119" s="53"/>
      <c r="K119" s="51"/>
      <c r="L119" s="51"/>
      <c r="M119" s="13"/>
      <c r="N119" s="3"/>
      <c r="O119" s="3"/>
      <c r="P119" s="3"/>
      <c r="Q119" s="3"/>
    </row>
    <row r="120" thickTop="1" ht="13.5">
      <c r="A120" s="10"/>
      <c r="B120" s="41">
        <v>27</v>
      </c>
      <c r="C120" s="42" t="s">
        <v>214</v>
      </c>
      <c r="D120" s="42"/>
      <c r="E120" s="42" t="s">
        <v>215</v>
      </c>
      <c r="F120" s="42" t="s">
        <v>11</v>
      </c>
      <c r="G120" s="43" t="s">
        <v>163</v>
      </c>
      <c r="H120" s="54">
        <v>7.6100000000000003</v>
      </c>
      <c r="I120" s="55">
        <f>ROUND(0,2)</f>
        <v>0</v>
      </c>
      <c r="J120" s="56">
        <f>ROUND(I120*H120,2)</f>
        <v>0</v>
      </c>
      <c r="K120" s="57">
        <v>0</v>
      </c>
      <c r="L120" s="58">
        <f>IF(ISNUMBER(K120),ROUND(J120*(K120+1),2),0)</f>
        <v>0</v>
      </c>
      <c r="M120" s="13"/>
      <c r="N120" s="3"/>
      <c r="O120" s="3"/>
      <c r="P120" s="3"/>
      <c r="Q120" s="33">
        <f>IF(ISNUMBER(K120),IF(H120&gt;0,IF(I120&gt;0,J120,0),0),0)</f>
        <v>0</v>
      </c>
      <c r="R120" s="27">
        <f>IF(ISNUMBER(K120)=FALSE,J120,0)</f>
        <v>0</v>
      </c>
    </row>
    <row r="121">
      <c r="A121" s="10"/>
      <c r="B121" s="48" t="s">
        <v>51</v>
      </c>
      <c r="C121" s="1"/>
      <c r="D121" s="1"/>
      <c r="E121" s="49" t="s">
        <v>183</v>
      </c>
      <c r="F121" s="1"/>
      <c r="G121" s="1"/>
      <c r="H121" s="40"/>
      <c r="I121" s="1"/>
      <c r="J121" s="40"/>
      <c r="K121" s="1"/>
      <c r="L121" s="1"/>
      <c r="M121" s="13"/>
      <c r="N121" s="3"/>
      <c r="O121" s="3"/>
      <c r="P121" s="3"/>
      <c r="Q121" s="3"/>
    </row>
    <row r="122" thickBot="1" ht="13.5">
      <c r="A122" s="10"/>
      <c r="B122" s="50" t="s">
        <v>53</v>
      </c>
      <c r="C122" s="51"/>
      <c r="D122" s="51"/>
      <c r="E122" s="52" t="s">
        <v>216</v>
      </c>
      <c r="F122" s="51"/>
      <c r="G122" s="51"/>
      <c r="H122" s="53"/>
      <c r="I122" s="51"/>
      <c r="J122" s="53"/>
      <c r="K122" s="51"/>
      <c r="L122" s="51"/>
      <c r="M122" s="13"/>
      <c r="N122" s="3"/>
      <c r="O122" s="3"/>
      <c r="P122" s="3"/>
      <c r="Q122" s="3"/>
    </row>
    <row r="123" thickTop="1" ht="13.5">
      <c r="A123" s="10"/>
      <c r="B123" s="41">
        <v>28</v>
      </c>
      <c r="C123" s="42" t="s">
        <v>217</v>
      </c>
      <c r="D123" s="42"/>
      <c r="E123" s="42" t="s">
        <v>218</v>
      </c>
      <c r="F123" s="42" t="s">
        <v>11</v>
      </c>
      <c r="G123" s="43" t="s">
        <v>81</v>
      </c>
      <c r="H123" s="54">
        <v>16.239999999999998</v>
      </c>
      <c r="I123" s="55">
        <f>ROUND(0,2)</f>
        <v>0</v>
      </c>
      <c r="J123" s="56">
        <f>ROUND(I123*H123,2)</f>
        <v>0</v>
      </c>
      <c r="K123" s="57">
        <v>0</v>
      </c>
      <c r="L123" s="58">
        <f>IF(ISNUMBER(K123),ROUND(J123*(K123+1),2),0)</f>
        <v>0</v>
      </c>
      <c r="M123" s="13"/>
      <c r="N123" s="3"/>
      <c r="O123" s="3"/>
      <c r="P123" s="3"/>
      <c r="Q123" s="33">
        <f>IF(ISNUMBER(K123),IF(H123&gt;0,IF(I123&gt;0,J123,0),0),0)</f>
        <v>0</v>
      </c>
      <c r="R123" s="27">
        <f>IF(ISNUMBER(K123)=FALSE,J123,0)</f>
        <v>0</v>
      </c>
    </row>
    <row r="124">
      <c r="A124" s="10"/>
      <c r="B124" s="48" t="s">
        <v>51</v>
      </c>
      <c r="C124" s="1"/>
      <c r="D124" s="1"/>
      <c r="E124" s="49" t="s">
        <v>11</v>
      </c>
      <c r="F124" s="1"/>
      <c r="G124" s="1"/>
      <c r="H124" s="40"/>
      <c r="I124" s="1"/>
      <c r="J124" s="40"/>
      <c r="K124" s="1"/>
      <c r="L124" s="1"/>
      <c r="M124" s="13"/>
      <c r="N124" s="3"/>
      <c r="O124" s="3"/>
      <c r="P124" s="3"/>
      <c r="Q124" s="3"/>
    </row>
    <row r="125" thickBot="1" ht="64.5">
      <c r="A125" s="10"/>
      <c r="B125" s="50" t="s">
        <v>53</v>
      </c>
      <c r="C125" s="51"/>
      <c r="D125" s="51"/>
      <c r="E125" s="52" t="s">
        <v>219</v>
      </c>
      <c r="F125" s="51"/>
      <c r="G125" s="51"/>
      <c r="H125" s="53"/>
      <c r="I125" s="51"/>
      <c r="J125" s="53"/>
      <c r="K125" s="51"/>
      <c r="L125" s="51"/>
      <c r="M125" s="13"/>
      <c r="N125" s="3"/>
      <c r="O125" s="3"/>
      <c r="P125" s="3"/>
      <c r="Q125" s="3"/>
    </row>
    <row r="126" thickTop="1" ht="13.5">
      <c r="A126" s="10"/>
      <c r="B126" s="41">
        <v>29</v>
      </c>
      <c r="C126" s="42" t="s">
        <v>220</v>
      </c>
      <c r="D126" s="42"/>
      <c r="E126" s="42" t="s">
        <v>221</v>
      </c>
      <c r="F126" s="42" t="s">
        <v>11</v>
      </c>
      <c r="G126" s="43" t="s">
        <v>81</v>
      </c>
      <c r="H126" s="54">
        <v>22.780000000000001</v>
      </c>
      <c r="I126" s="55">
        <f>ROUND(0,2)</f>
        <v>0</v>
      </c>
      <c r="J126" s="56">
        <f>ROUND(I126*H126,2)</f>
        <v>0</v>
      </c>
      <c r="K126" s="57">
        <v>0</v>
      </c>
      <c r="L126" s="58">
        <f>IF(ISNUMBER(K126),ROUND(J126*(K126+1),2),0)</f>
        <v>0</v>
      </c>
      <c r="M126" s="13"/>
      <c r="N126" s="3"/>
      <c r="O126" s="3"/>
      <c r="P126" s="3"/>
      <c r="Q126" s="33">
        <f>IF(ISNUMBER(K126),IF(H126&gt;0,IF(I126&gt;0,J126,0),0),0)</f>
        <v>0</v>
      </c>
      <c r="R126" s="27">
        <f>IF(ISNUMBER(K126)=FALSE,J126,0)</f>
        <v>0</v>
      </c>
    </row>
    <row r="127" ht="25.5">
      <c r="A127" s="10"/>
      <c r="B127" s="48" t="s">
        <v>51</v>
      </c>
      <c r="C127" s="1"/>
      <c r="D127" s="1"/>
      <c r="E127" s="49" t="s">
        <v>222</v>
      </c>
      <c r="F127" s="1"/>
      <c r="G127" s="1"/>
      <c r="H127" s="40"/>
      <c r="I127" s="1"/>
      <c r="J127" s="40"/>
      <c r="K127" s="1"/>
      <c r="L127" s="1"/>
      <c r="M127" s="13"/>
      <c r="N127" s="3"/>
      <c r="O127" s="3"/>
      <c r="P127" s="3"/>
      <c r="Q127" s="3"/>
    </row>
    <row r="128" thickBot="1" ht="306.75">
      <c r="A128" s="10"/>
      <c r="B128" s="50" t="s">
        <v>53</v>
      </c>
      <c r="C128" s="51"/>
      <c r="D128" s="51"/>
      <c r="E128" s="52" t="s">
        <v>223</v>
      </c>
      <c r="F128" s="51"/>
      <c r="G128" s="51"/>
      <c r="H128" s="53"/>
      <c r="I128" s="51"/>
      <c r="J128" s="53"/>
      <c r="K128" s="51"/>
      <c r="L128" s="51"/>
      <c r="M128" s="13"/>
      <c r="N128" s="3"/>
      <c r="O128" s="3"/>
      <c r="P128" s="3"/>
      <c r="Q128" s="3"/>
    </row>
    <row r="129" thickTop="1" ht="13.5">
      <c r="A129" s="10"/>
      <c r="B129" s="41">
        <v>30</v>
      </c>
      <c r="C129" s="42" t="s">
        <v>224</v>
      </c>
      <c r="D129" s="42"/>
      <c r="E129" s="42" t="s">
        <v>225</v>
      </c>
      <c r="F129" s="42" t="s">
        <v>11</v>
      </c>
      <c r="G129" s="43" t="s">
        <v>81</v>
      </c>
      <c r="H129" s="54">
        <v>23.260000000000002</v>
      </c>
      <c r="I129" s="55">
        <f>ROUND(0,2)</f>
        <v>0</v>
      </c>
      <c r="J129" s="56">
        <f>ROUND(I129*H129,2)</f>
        <v>0</v>
      </c>
      <c r="K129" s="57">
        <v>0</v>
      </c>
      <c r="L129" s="58">
        <f>IF(ISNUMBER(K129),ROUND(J129*(K129+1),2),0)</f>
        <v>0</v>
      </c>
      <c r="M129" s="13"/>
      <c r="N129" s="3"/>
      <c r="O129" s="3"/>
      <c r="P129" s="3"/>
      <c r="Q129" s="33">
        <f>IF(ISNUMBER(K129),IF(H129&gt;0,IF(I129&gt;0,J129,0),0),0)</f>
        <v>0</v>
      </c>
      <c r="R129" s="27">
        <f>IF(ISNUMBER(K129)=FALSE,J129,0)</f>
        <v>0</v>
      </c>
    </row>
    <row r="130">
      <c r="A130" s="10"/>
      <c r="B130" s="48" t="s">
        <v>51</v>
      </c>
      <c r="C130" s="1"/>
      <c r="D130" s="1"/>
      <c r="E130" s="49" t="s">
        <v>226</v>
      </c>
      <c r="F130" s="1"/>
      <c r="G130" s="1"/>
      <c r="H130" s="40"/>
      <c r="I130" s="1"/>
      <c r="J130" s="40"/>
      <c r="K130" s="1"/>
      <c r="L130" s="1"/>
      <c r="M130" s="13"/>
      <c r="N130" s="3"/>
      <c r="O130" s="3"/>
      <c r="P130" s="3"/>
      <c r="Q130" s="3"/>
    </row>
    <row r="131" thickBot="1" ht="13.5">
      <c r="A131" s="10"/>
      <c r="B131" s="50" t="s">
        <v>53</v>
      </c>
      <c r="C131" s="51"/>
      <c r="D131" s="51"/>
      <c r="E131" s="52" t="s">
        <v>227</v>
      </c>
      <c r="F131" s="51"/>
      <c r="G131" s="51"/>
      <c r="H131" s="53"/>
      <c r="I131" s="51"/>
      <c r="J131" s="53"/>
      <c r="K131" s="51"/>
      <c r="L131" s="51"/>
      <c r="M131" s="13"/>
      <c r="N131" s="3"/>
      <c r="O131" s="3"/>
      <c r="P131" s="3"/>
      <c r="Q131" s="3"/>
    </row>
    <row r="132" thickTop="1" ht="13.5">
      <c r="A132" s="10"/>
      <c r="B132" s="41">
        <v>31</v>
      </c>
      <c r="C132" s="42" t="s">
        <v>228</v>
      </c>
      <c r="D132" s="42"/>
      <c r="E132" s="42" t="s">
        <v>229</v>
      </c>
      <c r="F132" s="42" t="s">
        <v>11</v>
      </c>
      <c r="G132" s="43" t="s">
        <v>81</v>
      </c>
      <c r="H132" s="54">
        <v>44.350000000000001</v>
      </c>
      <c r="I132" s="55">
        <f>ROUND(0,2)</f>
        <v>0</v>
      </c>
      <c r="J132" s="56">
        <f>ROUND(I132*H132,2)</f>
        <v>0</v>
      </c>
      <c r="K132" s="57">
        <v>0</v>
      </c>
      <c r="L132" s="58">
        <f>IF(ISNUMBER(K132),ROUND(J132*(K132+1),2),0)</f>
        <v>0</v>
      </c>
      <c r="M132" s="13"/>
      <c r="N132" s="3"/>
      <c r="O132" s="3"/>
      <c r="P132" s="3"/>
      <c r="Q132" s="33">
        <f>IF(ISNUMBER(K132),IF(H132&gt;0,IF(I132&gt;0,J132,0),0),0)</f>
        <v>0</v>
      </c>
      <c r="R132" s="27">
        <f>IF(ISNUMBER(K132)=FALSE,J132,0)</f>
        <v>0</v>
      </c>
    </row>
    <row r="133">
      <c r="A133" s="10"/>
      <c r="B133" s="48" t="s">
        <v>51</v>
      </c>
      <c r="C133" s="1"/>
      <c r="D133" s="1"/>
      <c r="E133" s="49" t="s">
        <v>230</v>
      </c>
      <c r="F133" s="1"/>
      <c r="G133" s="1"/>
      <c r="H133" s="40"/>
      <c r="I133" s="1"/>
      <c r="J133" s="40"/>
      <c r="K133" s="1"/>
      <c r="L133" s="1"/>
      <c r="M133" s="13"/>
      <c r="N133" s="3"/>
      <c r="O133" s="3"/>
      <c r="P133" s="3"/>
      <c r="Q133" s="3"/>
    </row>
    <row r="134" thickBot="1" ht="64.5">
      <c r="A134" s="10"/>
      <c r="B134" s="50" t="s">
        <v>53</v>
      </c>
      <c r="C134" s="51"/>
      <c r="D134" s="51"/>
      <c r="E134" s="52" t="s">
        <v>231</v>
      </c>
      <c r="F134" s="51"/>
      <c r="G134" s="51"/>
      <c r="H134" s="53"/>
      <c r="I134" s="51"/>
      <c r="J134" s="53"/>
      <c r="K134" s="51"/>
      <c r="L134" s="51"/>
      <c r="M134" s="13"/>
      <c r="N134" s="3"/>
      <c r="O134" s="3"/>
      <c r="P134" s="3"/>
      <c r="Q134" s="3"/>
    </row>
    <row r="135" thickTop="1" ht="13.5">
      <c r="A135" s="10"/>
      <c r="B135" s="41">
        <v>32</v>
      </c>
      <c r="C135" s="42" t="s">
        <v>232</v>
      </c>
      <c r="D135" s="42"/>
      <c r="E135" s="42" t="s">
        <v>233</v>
      </c>
      <c r="F135" s="42" t="s">
        <v>11</v>
      </c>
      <c r="G135" s="43" t="s">
        <v>81</v>
      </c>
      <c r="H135" s="54">
        <v>6.7000000000000002</v>
      </c>
      <c r="I135" s="55">
        <f>ROUND(0,2)</f>
        <v>0</v>
      </c>
      <c r="J135" s="56">
        <f>ROUND(I135*H135,2)</f>
        <v>0</v>
      </c>
      <c r="K135" s="57">
        <v>0</v>
      </c>
      <c r="L135" s="58">
        <f>IF(ISNUMBER(K135),ROUND(J135*(K135+1),2),0)</f>
        <v>0</v>
      </c>
      <c r="M135" s="13"/>
      <c r="N135" s="3"/>
      <c r="O135" s="3"/>
      <c r="P135" s="3"/>
      <c r="Q135" s="33">
        <f>IF(ISNUMBER(K135),IF(H135&gt;0,IF(I135&gt;0,J135,0),0),0)</f>
        <v>0</v>
      </c>
      <c r="R135" s="27">
        <f>IF(ISNUMBER(K135)=FALSE,J135,0)</f>
        <v>0</v>
      </c>
    </row>
    <row r="136">
      <c r="A136" s="10"/>
      <c r="B136" s="48" t="s">
        <v>51</v>
      </c>
      <c r="C136" s="1"/>
      <c r="D136" s="1"/>
      <c r="E136" s="49" t="s">
        <v>234</v>
      </c>
      <c r="F136" s="1"/>
      <c r="G136" s="1"/>
      <c r="H136" s="40"/>
      <c r="I136" s="1"/>
      <c r="J136" s="40"/>
      <c r="K136" s="1"/>
      <c r="L136" s="1"/>
      <c r="M136" s="13"/>
      <c r="N136" s="3"/>
      <c r="O136" s="3"/>
      <c r="P136" s="3"/>
      <c r="Q136" s="3"/>
    </row>
    <row r="137" thickBot="1" ht="77.25">
      <c r="A137" s="10"/>
      <c r="B137" s="50" t="s">
        <v>53</v>
      </c>
      <c r="C137" s="51"/>
      <c r="D137" s="51"/>
      <c r="E137" s="52" t="s">
        <v>235</v>
      </c>
      <c r="F137" s="51"/>
      <c r="G137" s="51"/>
      <c r="H137" s="53"/>
      <c r="I137" s="51"/>
      <c r="J137" s="53"/>
      <c r="K137" s="51"/>
      <c r="L137" s="51"/>
      <c r="M137" s="13"/>
      <c r="N137" s="3"/>
      <c r="O137" s="3"/>
      <c r="P137" s="3"/>
      <c r="Q137" s="3"/>
    </row>
    <row r="138" thickTop="1" ht="13.5">
      <c r="A138" s="10"/>
      <c r="B138" s="41">
        <v>33</v>
      </c>
      <c r="C138" s="42" t="s">
        <v>236</v>
      </c>
      <c r="D138" s="42"/>
      <c r="E138" s="42" t="s">
        <v>237</v>
      </c>
      <c r="F138" s="42" t="s">
        <v>11</v>
      </c>
      <c r="G138" s="43" t="s">
        <v>81</v>
      </c>
      <c r="H138" s="54">
        <v>27.82</v>
      </c>
      <c r="I138" s="55">
        <f>ROUND(0,2)</f>
        <v>0</v>
      </c>
      <c r="J138" s="56">
        <f>ROUND(I138*H138,2)</f>
        <v>0</v>
      </c>
      <c r="K138" s="57">
        <v>0</v>
      </c>
      <c r="L138" s="58">
        <f>IF(ISNUMBER(K138),ROUND(J138*(K138+1),2),0)</f>
        <v>0</v>
      </c>
      <c r="M138" s="13"/>
      <c r="N138" s="3"/>
      <c r="O138" s="3"/>
      <c r="P138" s="3"/>
      <c r="Q138" s="33">
        <f>IF(ISNUMBER(K138),IF(H138&gt;0,IF(I138&gt;0,J138,0),0),0)</f>
        <v>0</v>
      </c>
      <c r="R138" s="27">
        <f>IF(ISNUMBER(K138)=FALSE,J138,0)</f>
        <v>0</v>
      </c>
    </row>
    <row r="139" ht="38.25">
      <c r="A139" s="10"/>
      <c r="B139" s="48" t="s">
        <v>51</v>
      </c>
      <c r="C139" s="1"/>
      <c r="D139" s="1"/>
      <c r="E139" s="49" t="s">
        <v>238</v>
      </c>
      <c r="F139" s="1"/>
      <c r="G139" s="1"/>
      <c r="H139" s="40"/>
      <c r="I139" s="1"/>
      <c r="J139" s="40"/>
      <c r="K139" s="1"/>
      <c r="L139" s="1"/>
      <c r="M139" s="13"/>
      <c r="N139" s="3"/>
      <c r="O139" s="3"/>
      <c r="P139" s="3"/>
      <c r="Q139" s="3"/>
    </row>
    <row r="140" thickBot="1" ht="255.75">
      <c r="A140" s="10"/>
      <c r="B140" s="50" t="s">
        <v>53</v>
      </c>
      <c r="C140" s="51"/>
      <c r="D140" s="51"/>
      <c r="E140" s="52" t="s">
        <v>239</v>
      </c>
      <c r="F140" s="51"/>
      <c r="G140" s="51"/>
      <c r="H140" s="53"/>
      <c r="I140" s="51"/>
      <c r="J140" s="53"/>
      <c r="K140" s="51"/>
      <c r="L140" s="51"/>
      <c r="M140" s="13"/>
      <c r="N140" s="3"/>
      <c r="O140" s="3"/>
      <c r="P140" s="3"/>
      <c r="Q140" s="3"/>
    </row>
    <row r="141" thickTop="1" thickBot="1" ht="25" customHeight="1">
      <c r="A141" s="10"/>
      <c r="B141" s="1"/>
      <c r="C141" s="59">
        <v>4</v>
      </c>
      <c r="D141" s="1"/>
      <c r="E141" s="60" t="s">
        <v>103</v>
      </c>
      <c r="F141" s="1"/>
      <c r="G141" s="61" t="s">
        <v>70</v>
      </c>
      <c r="H141" s="62">
        <f>J117+J120+J123+J126+J129+J132+J135+J138</f>
        <v>0</v>
      </c>
      <c r="I141" s="61" t="s">
        <v>71</v>
      </c>
      <c r="J141" s="63">
        <f>(L141-H141)</f>
        <v>0</v>
      </c>
      <c r="K141" s="61" t="s">
        <v>72</v>
      </c>
      <c r="L141" s="64">
        <f>L117+L120+L123+L126+L129+L132+L135+L138</f>
        <v>0</v>
      </c>
      <c r="M141" s="13"/>
      <c r="N141" s="3"/>
      <c r="O141" s="3"/>
      <c r="P141" s="3"/>
      <c r="Q141" s="33">
        <f>0+Q117+Q120+Q123+Q126+Q129+Q132+Q135+Q138</f>
        <v>0</v>
      </c>
      <c r="R141" s="27">
        <f>0+R117+R120+R123+R126+R129+R132+R135+R138</f>
        <v>0</v>
      </c>
      <c r="S141" s="65">
        <f>Q141*(1+J141)+R141</f>
        <v>0</v>
      </c>
    </row>
    <row r="142" thickTop="1" thickBot="1" ht="25" customHeight="1">
      <c r="A142" s="10"/>
      <c r="B142" s="66"/>
      <c r="C142" s="66"/>
      <c r="D142" s="66"/>
      <c r="E142" s="67"/>
      <c r="F142" s="66"/>
      <c r="G142" s="68" t="s">
        <v>73</v>
      </c>
      <c r="H142" s="69">
        <f>J117+J120+J123+J126+J129+J132+J135+J138</f>
        <v>0</v>
      </c>
      <c r="I142" s="68" t="s">
        <v>74</v>
      </c>
      <c r="J142" s="70">
        <f>0+J141</f>
        <v>0</v>
      </c>
      <c r="K142" s="68" t="s">
        <v>75</v>
      </c>
      <c r="L142" s="71">
        <f>L117+L120+L123+L126+L129+L132+L135+L138</f>
        <v>0</v>
      </c>
      <c r="M142" s="13"/>
      <c r="N142" s="3"/>
      <c r="O142" s="3"/>
      <c r="P142" s="3"/>
      <c r="Q142" s="3"/>
    </row>
    <row r="143" ht="40" customHeight="1">
      <c r="A143" s="10"/>
      <c r="B143" s="76" t="s">
        <v>240</v>
      </c>
      <c r="C143" s="1"/>
      <c r="D143" s="1"/>
      <c r="E143" s="1"/>
      <c r="F143" s="1"/>
      <c r="G143" s="1"/>
      <c r="H143" s="40"/>
      <c r="I143" s="1"/>
      <c r="J143" s="40"/>
      <c r="K143" s="1"/>
      <c r="L143" s="1"/>
      <c r="M143" s="13"/>
      <c r="N143" s="3"/>
      <c r="O143" s="3"/>
      <c r="P143" s="3"/>
      <c r="Q143" s="3"/>
    </row>
    <row r="144">
      <c r="A144" s="10"/>
      <c r="B144" s="41">
        <v>34</v>
      </c>
      <c r="C144" s="42" t="s">
        <v>241</v>
      </c>
      <c r="D144" s="42"/>
      <c r="E144" s="42" t="s">
        <v>242</v>
      </c>
      <c r="F144" s="42" t="s">
        <v>11</v>
      </c>
      <c r="G144" s="43" t="s">
        <v>92</v>
      </c>
      <c r="H144" s="44">
        <v>143</v>
      </c>
      <c r="I144" s="25">
        <f>ROUND(0,2)</f>
        <v>0</v>
      </c>
      <c r="J144" s="45">
        <f>ROUND(I144*H144,2)</f>
        <v>0</v>
      </c>
      <c r="K144" s="46">
        <v>0</v>
      </c>
      <c r="L144" s="47">
        <f>IF(ISNUMBER(K144),ROUND(J144*(K144+1),2),0)</f>
        <v>0</v>
      </c>
      <c r="M144" s="13"/>
      <c r="N144" s="3"/>
      <c r="O144" s="3"/>
      <c r="P144" s="3"/>
      <c r="Q144" s="33">
        <f>IF(ISNUMBER(K144),IF(H144&gt;0,IF(I144&gt;0,J144,0),0),0)</f>
        <v>0</v>
      </c>
      <c r="R144" s="27">
        <f>IF(ISNUMBER(K144)=FALSE,J144,0)</f>
        <v>0</v>
      </c>
    </row>
    <row r="145" ht="25.5">
      <c r="A145" s="10"/>
      <c r="B145" s="48" t="s">
        <v>51</v>
      </c>
      <c r="C145" s="1"/>
      <c r="D145" s="1"/>
      <c r="E145" s="49" t="s">
        <v>243</v>
      </c>
      <c r="F145" s="1"/>
      <c r="G145" s="1"/>
      <c r="H145" s="40"/>
      <c r="I145" s="1"/>
      <c r="J145" s="40"/>
      <c r="K145" s="1"/>
      <c r="L145" s="1"/>
      <c r="M145" s="13"/>
      <c r="N145" s="3"/>
      <c r="O145" s="3"/>
      <c r="P145" s="3"/>
      <c r="Q145" s="3"/>
    </row>
    <row r="146" thickBot="1" ht="39">
      <c r="A146" s="10"/>
      <c r="B146" s="50" t="s">
        <v>53</v>
      </c>
      <c r="C146" s="51"/>
      <c r="D146" s="51"/>
      <c r="E146" s="52" t="s">
        <v>244</v>
      </c>
      <c r="F146" s="51"/>
      <c r="G146" s="51"/>
      <c r="H146" s="53"/>
      <c r="I146" s="51"/>
      <c r="J146" s="53"/>
      <c r="K146" s="51"/>
      <c r="L146" s="51"/>
      <c r="M146" s="13"/>
      <c r="N146" s="3"/>
      <c r="O146" s="3"/>
      <c r="P146" s="3"/>
      <c r="Q146" s="3"/>
    </row>
    <row r="147" thickTop="1" ht="13.5">
      <c r="A147" s="10"/>
      <c r="B147" s="41">
        <v>35</v>
      </c>
      <c r="C147" s="42" t="s">
        <v>245</v>
      </c>
      <c r="D147" s="42"/>
      <c r="E147" s="42" t="s">
        <v>246</v>
      </c>
      <c r="F147" s="42" t="s">
        <v>11</v>
      </c>
      <c r="G147" s="43" t="s">
        <v>92</v>
      </c>
      <c r="H147" s="54">
        <v>143</v>
      </c>
      <c r="I147" s="55">
        <f>ROUND(0,2)</f>
        <v>0</v>
      </c>
      <c r="J147" s="56">
        <f>ROUND(I147*H147,2)</f>
        <v>0</v>
      </c>
      <c r="K147" s="57">
        <v>0</v>
      </c>
      <c r="L147" s="58">
        <f>IF(ISNUMBER(K147),ROUND(J147*(K147+1),2),0)</f>
        <v>0</v>
      </c>
      <c r="M147" s="13"/>
      <c r="N147" s="3"/>
      <c r="O147" s="3"/>
      <c r="P147" s="3"/>
      <c r="Q147" s="33">
        <f>IF(ISNUMBER(K147),IF(H147&gt;0,IF(I147&gt;0,J147,0),0),0)</f>
        <v>0</v>
      </c>
      <c r="R147" s="27">
        <f>IF(ISNUMBER(K147)=FALSE,J147,0)</f>
        <v>0</v>
      </c>
    </row>
    <row r="148" ht="25.5">
      <c r="A148" s="10"/>
      <c r="B148" s="48" t="s">
        <v>51</v>
      </c>
      <c r="C148" s="1"/>
      <c r="D148" s="1"/>
      <c r="E148" s="49" t="s">
        <v>247</v>
      </c>
      <c r="F148" s="1"/>
      <c r="G148" s="1"/>
      <c r="H148" s="40"/>
      <c r="I148" s="1"/>
      <c r="J148" s="40"/>
      <c r="K148" s="1"/>
      <c r="L148" s="1"/>
      <c r="M148" s="13"/>
      <c r="N148" s="3"/>
      <c r="O148" s="3"/>
      <c r="P148" s="3"/>
      <c r="Q148" s="3"/>
    </row>
    <row r="149" thickBot="1" ht="39">
      <c r="A149" s="10"/>
      <c r="B149" s="50" t="s">
        <v>53</v>
      </c>
      <c r="C149" s="51"/>
      <c r="D149" s="51"/>
      <c r="E149" s="52" t="s">
        <v>244</v>
      </c>
      <c r="F149" s="51"/>
      <c r="G149" s="51"/>
      <c r="H149" s="53"/>
      <c r="I149" s="51"/>
      <c r="J149" s="53"/>
      <c r="K149" s="51"/>
      <c r="L149" s="51"/>
      <c r="M149" s="13"/>
      <c r="N149" s="3"/>
      <c r="O149" s="3"/>
      <c r="P149" s="3"/>
      <c r="Q149" s="3"/>
    </row>
    <row r="150" thickTop="1" ht="13.5">
      <c r="A150" s="10"/>
      <c r="B150" s="41">
        <v>36</v>
      </c>
      <c r="C150" s="42" t="s">
        <v>248</v>
      </c>
      <c r="D150" s="42"/>
      <c r="E150" s="42" t="s">
        <v>249</v>
      </c>
      <c r="F150" s="42" t="s">
        <v>11</v>
      </c>
      <c r="G150" s="43" t="s">
        <v>92</v>
      </c>
      <c r="H150" s="54">
        <v>17.800000000000001</v>
      </c>
      <c r="I150" s="55">
        <f>ROUND(0,2)</f>
        <v>0</v>
      </c>
      <c r="J150" s="56">
        <f>ROUND(I150*H150,2)</f>
        <v>0</v>
      </c>
      <c r="K150" s="57">
        <v>0</v>
      </c>
      <c r="L150" s="58">
        <f>IF(ISNUMBER(K150),ROUND(J150*(K150+1),2),0)</f>
        <v>0</v>
      </c>
      <c r="M150" s="13"/>
      <c r="N150" s="3"/>
      <c r="O150" s="3"/>
      <c r="P150" s="3"/>
      <c r="Q150" s="33">
        <f>IF(ISNUMBER(K150),IF(H150&gt;0,IF(I150&gt;0,J150,0),0),0)</f>
        <v>0</v>
      </c>
      <c r="R150" s="27">
        <f>IF(ISNUMBER(K150)=FALSE,J150,0)</f>
        <v>0</v>
      </c>
    </row>
    <row r="151" ht="25.5">
      <c r="A151" s="10"/>
      <c r="B151" s="48" t="s">
        <v>51</v>
      </c>
      <c r="C151" s="1"/>
      <c r="D151" s="1"/>
      <c r="E151" s="49" t="s">
        <v>250</v>
      </c>
      <c r="F151" s="1"/>
      <c r="G151" s="1"/>
      <c r="H151" s="40"/>
      <c r="I151" s="1"/>
      <c r="J151" s="40"/>
      <c r="K151" s="1"/>
      <c r="L151" s="1"/>
      <c r="M151" s="13"/>
      <c r="N151" s="3"/>
      <c r="O151" s="3"/>
      <c r="P151" s="3"/>
      <c r="Q151" s="3"/>
    </row>
    <row r="152" thickBot="1" ht="64.5">
      <c r="A152" s="10"/>
      <c r="B152" s="50" t="s">
        <v>53</v>
      </c>
      <c r="C152" s="51"/>
      <c r="D152" s="51"/>
      <c r="E152" s="52" t="s">
        <v>251</v>
      </c>
      <c r="F152" s="51"/>
      <c r="G152" s="51"/>
      <c r="H152" s="53"/>
      <c r="I152" s="51"/>
      <c r="J152" s="53"/>
      <c r="K152" s="51"/>
      <c r="L152" s="51"/>
      <c r="M152" s="13"/>
      <c r="N152" s="3"/>
      <c r="O152" s="3"/>
      <c r="P152" s="3"/>
      <c r="Q152" s="3"/>
    </row>
    <row r="153" thickTop="1" ht="13.5">
      <c r="A153" s="10"/>
      <c r="B153" s="41">
        <v>37</v>
      </c>
      <c r="C153" s="42" t="s">
        <v>252</v>
      </c>
      <c r="D153" s="42"/>
      <c r="E153" s="42" t="s">
        <v>253</v>
      </c>
      <c r="F153" s="42" t="s">
        <v>11</v>
      </c>
      <c r="G153" s="43" t="s">
        <v>92</v>
      </c>
      <c r="H153" s="54">
        <v>201.5</v>
      </c>
      <c r="I153" s="55">
        <f>ROUND(0,2)</f>
        <v>0</v>
      </c>
      <c r="J153" s="56">
        <f>ROUND(I153*H153,2)</f>
        <v>0</v>
      </c>
      <c r="K153" s="57">
        <v>0</v>
      </c>
      <c r="L153" s="58">
        <f>IF(ISNUMBER(K153),ROUND(J153*(K153+1),2),0)</f>
        <v>0</v>
      </c>
      <c r="M153" s="13"/>
      <c r="N153" s="3"/>
      <c r="O153" s="3"/>
      <c r="P153" s="3"/>
      <c r="Q153" s="33">
        <f>IF(ISNUMBER(K153),IF(H153&gt;0,IF(I153&gt;0,J153,0),0),0)</f>
        <v>0</v>
      </c>
      <c r="R153" s="27">
        <f>IF(ISNUMBER(K153)=FALSE,J153,0)</f>
        <v>0</v>
      </c>
    </row>
    <row r="154" ht="25.5">
      <c r="A154" s="10"/>
      <c r="B154" s="48" t="s">
        <v>51</v>
      </c>
      <c r="C154" s="1"/>
      <c r="D154" s="1"/>
      <c r="E154" s="49" t="s">
        <v>254</v>
      </c>
      <c r="F154" s="1"/>
      <c r="G154" s="1"/>
      <c r="H154" s="40"/>
      <c r="I154" s="1"/>
      <c r="J154" s="40"/>
      <c r="K154" s="1"/>
      <c r="L154" s="1"/>
      <c r="M154" s="13"/>
      <c r="N154" s="3"/>
      <c r="O154" s="3"/>
      <c r="P154" s="3"/>
      <c r="Q154" s="3"/>
    </row>
    <row r="155" thickBot="1" ht="51.75">
      <c r="A155" s="10"/>
      <c r="B155" s="50" t="s">
        <v>53</v>
      </c>
      <c r="C155" s="51"/>
      <c r="D155" s="51"/>
      <c r="E155" s="52" t="s">
        <v>255</v>
      </c>
      <c r="F155" s="51"/>
      <c r="G155" s="51"/>
      <c r="H155" s="53"/>
      <c r="I155" s="51"/>
      <c r="J155" s="53"/>
      <c r="K155" s="51"/>
      <c r="L155" s="51"/>
      <c r="M155" s="13"/>
      <c r="N155" s="3"/>
      <c r="O155" s="3"/>
      <c r="P155" s="3"/>
      <c r="Q155" s="3"/>
    </row>
    <row r="156" thickTop="1" ht="13.5">
      <c r="A156" s="10"/>
      <c r="B156" s="41">
        <v>38</v>
      </c>
      <c r="C156" s="42" t="s">
        <v>256</v>
      </c>
      <c r="D156" s="42"/>
      <c r="E156" s="42" t="s">
        <v>257</v>
      </c>
      <c r="F156" s="42" t="s">
        <v>11</v>
      </c>
      <c r="G156" s="43" t="s">
        <v>92</v>
      </c>
      <c r="H156" s="54">
        <v>176</v>
      </c>
      <c r="I156" s="55">
        <f>ROUND(0,2)</f>
        <v>0</v>
      </c>
      <c r="J156" s="56">
        <f>ROUND(I156*H156,2)</f>
        <v>0</v>
      </c>
      <c r="K156" s="57">
        <v>0</v>
      </c>
      <c r="L156" s="58">
        <f>IF(ISNUMBER(K156),ROUND(J156*(K156+1),2),0)</f>
        <v>0</v>
      </c>
      <c r="M156" s="13"/>
      <c r="N156" s="3"/>
      <c r="O156" s="3"/>
      <c r="P156" s="3"/>
      <c r="Q156" s="33">
        <f>IF(ISNUMBER(K156),IF(H156&gt;0,IF(I156&gt;0,J156,0),0),0)</f>
        <v>0</v>
      </c>
      <c r="R156" s="27">
        <f>IF(ISNUMBER(K156)=FALSE,J156,0)</f>
        <v>0</v>
      </c>
    </row>
    <row r="157" ht="25.5">
      <c r="A157" s="10"/>
      <c r="B157" s="48" t="s">
        <v>51</v>
      </c>
      <c r="C157" s="1"/>
      <c r="D157" s="1"/>
      <c r="E157" s="49" t="s">
        <v>258</v>
      </c>
      <c r="F157" s="1"/>
      <c r="G157" s="1"/>
      <c r="H157" s="40"/>
      <c r="I157" s="1"/>
      <c r="J157" s="40"/>
      <c r="K157" s="1"/>
      <c r="L157" s="1"/>
      <c r="M157" s="13"/>
      <c r="N157" s="3"/>
      <c r="O157" s="3"/>
      <c r="P157" s="3"/>
      <c r="Q157" s="3"/>
    </row>
    <row r="158" thickBot="1" ht="51.75">
      <c r="A158" s="10"/>
      <c r="B158" s="50" t="s">
        <v>53</v>
      </c>
      <c r="C158" s="51"/>
      <c r="D158" s="51"/>
      <c r="E158" s="52" t="s">
        <v>259</v>
      </c>
      <c r="F158" s="51"/>
      <c r="G158" s="51"/>
      <c r="H158" s="53"/>
      <c r="I158" s="51"/>
      <c r="J158" s="53"/>
      <c r="K158" s="51"/>
      <c r="L158" s="51"/>
      <c r="M158" s="13"/>
      <c r="N158" s="3"/>
      <c r="O158" s="3"/>
      <c r="P158" s="3"/>
      <c r="Q158" s="3"/>
    </row>
    <row r="159" thickTop="1" ht="13.5">
      <c r="A159" s="10"/>
      <c r="B159" s="41">
        <v>39</v>
      </c>
      <c r="C159" s="42" t="s">
        <v>260</v>
      </c>
      <c r="D159" s="42"/>
      <c r="E159" s="42" t="s">
        <v>261</v>
      </c>
      <c r="F159" s="42" t="s">
        <v>11</v>
      </c>
      <c r="G159" s="43" t="s">
        <v>92</v>
      </c>
      <c r="H159" s="54">
        <v>176</v>
      </c>
      <c r="I159" s="55">
        <f>ROUND(0,2)</f>
        <v>0</v>
      </c>
      <c r="J159" s="56">
        <f>ROUND(I159*H159,2)</f>
        <v>0</v>
      </c>
      <c r="K159" s="57">
        <v>0</v>
      </c>
      <c r="L159" s="58">
        <f>IF(ISNUMBER(K159),ROUND(J159*(K159+1),2),0)</f>
        <v>0</v>
      </c>
      <c r="M159" s="13"/>
      <c r="N159" s="3"/>
      <c r="O159" s="3"/>
      <c r="P159" s="3"/>
      <c r="Q159" s="33">
        <f>IF(ISNUMBER(K159),IF(H159&gt;0,IF(I159&gt;0,J159,0),0),0)</f>
        <v>0</v>
      </c>
      <c r="R159" s="27">
        <f>IF(ISNUMBER(K159)=FALSE,J159,0)</f>
        <v>0</v>
      </c>
    </row>
    <row r="160" ht="25.5">
      <c r="A160" s="10"/>
      <c r="B160" s="48" t="s">
        <v>51</v>
      </c>
      <c r="C160" s="1"/>
      <c r="D160" s="1"/>
      <c r="E160" s="49" t="s">
        <v>262</v>
      </c>
      <c r="F160" s="1"/>
      <c r="G160" s="1"/>
      <c r="H160" s="40"/>
      <c r="I160" s="1"/>
      <c r="J160" s="40"/>
      <c r="K160" s="1"/>
      <c r="L160" s="1"/>
      <c r="M160" s="13"/>
      <c r="N160" s="3"/>
      <c r="O160" s="3"/>
      <c r="P160" s="3"/>
      <c r="Q160" s="3"/>
    </row>
    <row r="161" thickBot="1" ht="51.75">
      <c r="A161" s="10"/>
      <c r="B161" s="50" t="s">
        <v>53</v>
      </c>
      <c r="C161" s="51"/>
      <c r="D161" s="51"/>
      <c r="E161" s="52" t="s">
        <v>263</v>
      </c>
      <c r="F161" s="51"/>
      <c r="G161" s="51"/>
      <c r="H161" s="53"/>
      <c r="I161" s="51"/>
      <c r="J161" s="53"/>
      <c r="K161" s="51"/>
      <c r="L161" s="51"/>
      <c r="M161" s="13"/>
      <c r="N161" s="3"/>
      <c r="O161" s="3"/>
      <c r="P161" s="3"/>
      <c r="Q161" s="3"/>
    </row>
    <row r="162" thickTop="1" ht="13.5">
      <c r="A162" s="10"/>
      <c r="B162" s="41">
        <v>40</v>
      </c>
      <c r="C162" s="42" t="s">
        <v>264</v>
      </c>
      <c r="D162" s="42"/>
      <c r="E162" s="42" t="s">
        <v>265</v>
      </c>
      <c r="F162" s="42" t="s">
        <v>11</v>
      </c>
      <c r="G162" s="43" t="s">
        <v>92</v>
      </c>
      <c r="H162" s="54">
        <v>117.5</v>
      </c>
      <c r="I162" s="55">
        <f>ROUND(0,2)</f>
        <v>0</v>
      </c>
      <c r="J162" s="56">
        <f>ROUND(I162*H162,2)</f>
        <v>0</v>
      </c>
      <c r="K162" s="57">
        <v>0</v>
      </c>
      <c r="L162" s="58">
        <f>IF(ISNUMBER(K162),ROUND(J162*(K162+1),2),0)</f>
        <v>0</v>
      </c>
      <c r="M162" s="13"/>
      <c r="N162" s="3"/>
      <c r="O162" s="3"/>
      <c r="P162" s="3"/>
      <c r="Q162" s="33">
        <f>IF(ISNUMBER(K162),IF(H162&gt;0,IF(I162&gt;0,J162,0),0),0)</f>
        <v>0</v>
      </c>
      <c r="R162" s="27">
        <f>IF(ISNUMBER(K162)=FALSE,J162,0)</f>
        <v>0</v>
      </c>
    </row>
    <row r="163" ht="25.5">
      <c r="A163" s="10"/>
      <c r="B163" s="48" t="s">
        <v>51</v>
      </c>
      <c r="C163" s="1"/>
      <c r="D163" s="1"/>
      <c r="E163" s="49" t="s">
        <v>266</v>
      </c>
      <c r="F163" s="1"/>
      <c r="G163" s="1"/>
      <c r="H163" s="40"/>
      <c r="I163" s="1"/>
      <c r="J163" s="40"/>
      <c r="K163" s="1"/>
      <c r="L163" s="1"/>
      <c r="M163" s="13"/>
      <c r="N163" s="3"/>
      <c r="O163" s="3"/>
      <c r="P163" s="3"/>
      <c r="Q163" s="3"/>
    </row>
    <row r="164" thickBot="1" ht="39">
      <c r="A164" s="10"/>
      <c r="B164" s="50" t="s">
        <v>53</v>
      </c>
      <c r="C164" s="51"/>
      <c r="D164" s="51"/>
      <c r="E164" s="52" t="s">
        <v>267</v>
      </c>
      <c r="F164" s="51"/>
      <c r="G164" s="51"/>
      <c r="H164" s="53"/>
      <c r="I164" s="51"/>
      <c r="J164" s="53"/>
      <c r="K164" s="51"/>
      <c r="L164" s="51"/>
      <c r="M164" s="13"/>
      <c r="N164" s="3"/>
      <c r="O164" s="3"/>
      <c r="P164" s="3"/>
      <c r="Q164" s="3"/>
    </row>
    <row r="165" thickTop="1" ht="13.5">
      <c r="A165" s="10"/>
      <c r="B165" s="41">
        <v>41</v>
      </c>
      <c r="C165" s="42" t="s">
        <v>268</v>
      </c>
      <c r="D165" s="42"/>
      <c r="E165" s="42" t="s">
        <v>269</v>
      </c>
      <c r="F165" s="42" t="s">
        <v>11</v>
      </c>
      <c r="G165" s="43" t="s">
        <v>92</v>
      </c>
      <c r="H165" s="54">
        <v>143</v>
      </c>
      <c r="I165" s="55">
        <f>ROUND(0,2)</f>
        <v>0</v>
      </c>
      <c r="J165" s="56">
        <f>ROUND(I165*H165,2)</f>
        <v>0</v>
      </c>
      <c r="K165" s="57">
        <v>0</v>
      </c>
      <c r="L165" s="58">
        <f>IF(ISNUMBER(K165),ROUND(J165*(K165+1),2),0)</f>
        <v>0</v>
      </c>
      <c r="M165" s="13"/>
      <c r="N165" s="3"/>
      <c r="O165" s="3"/>
      <c r="P165" s="3"/>
      <c r="Q165" s="33">
        <f>IF(ISNUMBER(K165),IF(H165&gt;0,IF(I165&gt;0,J165,0),0),0)</f>
        <v>0</v>
      </c>
      <c r="R165" s="27">
        <f>IF(ISNUMBER(K165)=FALSE,J165,0)</f>
        <v>0</v>
      </c>
    </row>
    <row r="166" ht="25.5">
      <c r="A166" s="10"/>
      <c r="B166" s="48" t="s">
        <v>51</v>
      </c>
      <c r="C166" s="1"/>
      <c r="D166" s="1"/>
      <c r="E166" s="49" t="s">
        <v>266</v>
      </c>
      <c r="F166" s="1"/>
      <c r="G166" s="1"/>
      <c r="H166" s="40"/>
      <c r="I166" s="1"/>
      <c r="J166" s="40"/>
      <c r="K166" s="1"/>
      <c r="L166" s="1"/>
      <c r="M166" s="13"/>
      <c r="N166" s="3"/>
      <c r="O166" s="3"/>
      <c r="P166" s="3"/>
      <c r="Q166" s="3"/>
    </row>
    <row r="167" thickBot="1" ht="39">
      <c r="A167" s="10"/>
      <c r="B167" s="50" t="s">
        <v>53</v>
      </c>
      <c r="C167" s="51"/>
      <c r="D167" s="51"/>
      <c r="E167" s="52" t="s">
        <v>270</v>
      </c>
      <c r="F167" s="51"/>
      <c r="G167" s="51"/>
      <c r="H167" s="53"/>
      <c r="I167" s="51"/>
      <c r="J167" s="53"/>
      <c r="K167" s="51"/>
      <c r="L167" s="51"/>
      <c r="M167" s="13"/>
      <c r="N167" s="3"/>
      <c r="O167" s="3"/>
      <c r="P167" s="3"/>
      <c r="Q167" s="3"/>
    </row>
    <row r="168" thickTop="1" ht="13.5">
      <c r="A168" s="10"/>
      <c r="B168" s="41">
        <v>42</v>
      </c>
      <c r="C168" s="42" t="s">
        <v>271</v>
      </c>
      <c r="D168" s="42"/>
      <c r="E168" s="42" t="s">
        <v>272</v>
      </c>
      <c r="F168" s="42" t="s">
        <v>11</v>
      </c>
      <c r="G168" s="43" t="s">
        <v>92</v>
      </c>
      <c r="H168" s="54">
        <v>61.5</v>
      </c>
      <c r="I168" s="55">
        <f>ROUND(0,2)</f>
        <v>0</v>
      </c>
      <c r="J168" s="56">
        <f>ROUND(I168*H168,2)</f>
        <v>0</v>
      </c>
      <c r="K168" s="57">
        <v>0</v>
      </c>
      <c r="L168" s="58">
        <f>IF(ISNUMBER(K168),ROUND(J168*(K168+1),2),0)</f>
        <v>0</v>
      </c>
      <c r="M168" s="13"/>
      <c r="N168" s="3"/>
      <c r="O168" s="3"/>
      <c r="P168" s="3"/>
      <c r="Q168" s="33">
        <f>IF(ISNUMBER(K168),IF(H168&gt;0,IF(I168&gt;0,J168,0),0),0)</f>
        <v>0</v>
      </c>
      <c r="R168" s="27">
        <f>IF(ISNUMBER(K168)=FALSE,J168,0)</f>
        <v>0</v>
      </c>
    </row>
    <row r="169" ht="51">
      <c r="A169" s="10"/>
      <c r="B169" s="48" t="s">
        <v>51</v>
      </c>
      <c r="C169" s="1"/>
      <c r="D169" s="1"/>
      <c r="E169" s="49" t="s">
        <v>273</v>
      </c>
      <c r="F169" s="1"/>
      <c r="G169" s="1"/>
      <c r="H169" s="40"/>
      <c r="I169" s="1"/>
      <c r="J169" s="40"/>
      <c r="K169" s="1"/>
      <c r="L169" s="1"/>
      <c r="M169" s="13"/>
      <c r="N169" s="3"/>
      <c r="O169" s="3"/>
      <c r="P169" s="3"/>
      <c r="Q169" s="3"/>
    </row>
    <row r="170" thickBot="1" ht="13.5">
      <c r="A170" s="10"/>
      <c r="B170" s="50" t="s">
        <v>53</v>
      </c>
      <c r="C170" s="51"/>
      <c r="D170" s="51"/>
      <c r="E170" s="52" t="s">
        <v>274</v>
      </c>
      <c r="F170" s="51"/>
      <c r="G170" s="51"/>
      <c r="H170" s="53"/>
      <c r="I170" s="51"/>
      <c r="J170" s="53"/>
      <c r="K170" s="51"/>
      <c r="L170" s="51"/>
      <c r="M170" s="13"/>
      <c r="N170" s="3"/>
      <c r="O170" s="3"/>
      <c r="P170" s="3"/>
      <c r="Q170" s="3"/>
    </row>
    <row r="171" thickTop="1" thickBot="1" ht="25" customHeight="1">
      <c r="A171" s="10"/>
      <c r="B171" s="1"/>
      <c r="C171" s="59">
        <v>5</v>
      </c>
      <c r="D171" s="1"/>
      <c r="E171" s="60" t="s">
        <v>104</v>
      </c>
      <c r="F171" s="1"/>
      <c r="G171" s="61" t="s">
        <v>70</v>
      </c>
      <c r="H171" s="62">
        <f>J144+J147+J150+J153+J156+J159+J162+J165+J168</f>
        <v>0</v>
      </c>
      <c r="I171" s="61" t="s">
        <v>71</v>
      </c>
      <c r="J171" s="63">
        <f>(L171-H171)</f>
        <v>0</v>
      </c>
      <c r="K171" s="61" t="s">
        <v>72</v>
      </c>
      <c r="L171" s="64">
        <f>L144+L147+L150+L153+L156+L159+L162+L165+L168</f>
        <v>0</v>
      </c>
      <c r="M171" s="13"/>
      <c r="N171" s="3"/>
      <c r="O171" s="3"/>
      <c r="P171" s="3"/>
      <c r="Q171" s="33">
        <f>0+Q144+Q147+Q150+Q153+Q156+Q159+Q162+Q165+Q168</f>
        <v>0</v>
      </c>
      <c r="R171" s="27">
        <f>0+R144+R147+R150+R153+R156+R159+R162+R165+R168</f>
        <v>0</v>
      </c>
      <c r="S171" s="65">
        <f>Q171*(1+J171)+R171</f>
        <v>0</v>
      </c>
    </row>
    <row r="172" thickTop="1" thickBot="1" ht="25" customHeight="1">
      <c r="A172" s="10"/>
      <c r="B172" s="66"/>
      <c r="C172" s="66"/>
      <c r="D172" s="66"/>
      <c r="E172" s="67"/>
      <c r="F172" s="66"/>
      <c r="G172" s="68" t="s">
        <v>73</v>
      </c>
      <c r="H172" s="69">
        <f>J144+J147+J150+J153+J156+J159+J162+J165+J168</f>
        <v>0</v>
      </c>
      <c r="I172" s="68" t="s">
        <v>74</v>
      </c>
      <c r="J172" s="70">
        <f>0+J171</f>
        <v>0</v>
      </c>
      <c r="K172" s="68" t="s">
        <v>75</v>
      </c>
      <c r="L172" s="71">
        <f>L144+L147+L150+L153+L156+L159+L162+L165+L168</f>
        <v>0</v>
      </c>
      <c r="M172" s="13"/>
      <c r="N172" s="3"/>
      <c r="O172" s="3"/>
      <c r="P172" s="3"/>
      <c r="Q172" s="3"/>
    </row>
    <row r="173" ht="40" customHeight="1">
      <c r="A173" s="10"/>
      <c r="B173" s="76" t="s">
        <v>275</v>
      </c>
      <c r="C173" s="1"/>
      <c r="D173" s="1"/>
      <c r="E173" s="1"/>
      <c r="F173" s="1"/>
      <c r="G173" s="1"/>
      <c r="H173" s="40"/>
      <c r="I173" s="1"/>
      <c r="J173" s="40"/>
      <c r="K173" s="1"/>
      <c r="L173" s="1"/>
      <c r="M173" s="13"/>
      <c r="N173" s="3"/>
      <c r="O173" s="3"/>
      <c r="P173" s="3"/>
      <c r="Q173" s="3"/>
    </row>
    <row r="174">
      <c r="A174" s="10"/>
      <c r="B174" s="41">
        <v>43</v>
      </c>
      <c r="C174" s="42" t="s">
        <v>276</v>
      </c>
      <c r="D174" s="42"/>
      <c r="E174" s="42" t="s">
        <v>277</v>
      </c>
      <c r="F174" s="42" t="s">
        <v>11</v>
      </c>
      <c r="G174" s="43" t="s">
        <v>92</v>
      </c>
      <c r="H174" s="44">
        <v>27</v>
      </c>
      <c r="I174" s="25">
        <f>ROUND(0,2)</f>
        <v>0</v>
      </c>
      <c r="J174" s="45">
        <f>ROUND(I174*H174,2)</f>
        <v>0</v>
      </c>
      <c r="K174" s="46">
        <v>0</v>
      </c>
      <c r="L174" s="47">
        <f>IF(ISNUMBER(K174),ROUND(J174*(K174+1),2),0)</f>
        <v>0</v>
      </c>
      <c r="M174" s="13"/>
      <c r="N174" s="3"/>
      <c r="O174" s="3"/>
      <c r="P174" s="3"/>
      <c r="Q174" s="33">
        <f>IF(ISNUMBER(K174),IF(H174&gt;0,IF(I174&gt;0,J174,0),0),0)</f>
        <v>0</v>
      </c>
      <c r="R174" s="27">
        <f>IF(ISNUMBER(K174)=FALSE,J174,0)</f>
        <v>0</v>
      </c>
    </row>
    <row r="175" ht="25.5">
      <c r="A175" s="10"/>
      <c r="B175" s="48" t="s">
        <v>51</v>
      </c>
      <c r="C175" s="1"/>
      <c r="D175" s="1"/>
      <c r="E175" s="49" t="s">
        <v>278</v>
      </c>
      <c r="F175" s="1"/>
      <c r="G175" s="1"/>
      <c r="H175" s="40"/>
      <c r="I175" s="1"/>
      <c r="J175" s="40"/>
      <c r="K175" s="1"/>
      <c r="L175" s="1"/>
      <c r="M175" s="13"/>
      <c r="N175" s="3"/>
      <c r="O175" s="3"/>
      <c r="P175" s="3"/>
      <c r="Q175" s="3"/>
    </row>
    <row r="176" thickBot="1" ht="39">
      <c r="A176" s="10"/>
      <c r="B176" s="50" t="s">
        <v>53</v>
      </c>
      <c r="C176" s="51"/>
      <c r="D176" s="51"/>
      <c r="E176" s="52" t="s">
        <v>279</v>
      </c>
      <c r="F176" s="51"/>
      <c r="G176" s="51"/>
      <c r="H176" s="53"/>
      <c r="I176" s="51"/>
      <c r="J176" s="53"/>
      <c r="K176" s="51"/>
      <c r="L176" s="51"/>
      <c r="M176" s="13"/>
      <c r="N176" s="3"/>
      <c r="O176" s="3"/>
      <c r="P176" s="3"/>
      <c r="Q176" s="3"/>
    </row>
    <row r="177" thickTop="1" ht="13.5">
      <c r="A177" s="10"/>
      <c r="B177" s="41">
        <v>44</v>
      </c>
      <c r="C177" s="42" t="s">
        <v>280</v>
      </c>
      <c r="D177" s="42"/>
      <c r="E177" s="42" t="s">
        <v>281</v>
      </c>
      <c r="F177" s="42" t="s">
        <v>11</v>
      </c>
      <c r="G177" s="43" t="s">
        <v>92</v>
      </c>
      <c r="H177" s="54">
        <v>104.59999999999999</v>
      </c>
      <c r="I177" s="55">
        <f>ROUND(0,2)</f>
        <v>0</v>
      </c>
      <c r="J177" s="56">
        <f>ROUND(I177*H177,2)</f>
        <v>0</v>
      </c>
      <c r="K177" s="57">
        <v>0</v>
      </c>
      <c r="L177" s="58">
        <f>IF(ISNUMBER(K177),ROUND(J177*(K177+1),2),0)</f>
        <v>0</v>
      </c>
      <c r="M177" s="13"/>
      <c r="N177" s="3"/>
      <c r="O177" s="3"/>
      <c r="P177" s="3"/>
      <c r="Q177" s="33">
        <f>IF(ISNUMBER(K177),IF(H177&gt;0,IF(I177&gt;0,J177,0),0),0)</f>
        <v>0</v>
      </c>
      <c r="R177" s="27">
        <f>IF(ISNUMBER(K177)=FALSE,J177,0)</f>
        <v>0</v>
      </c>
    </row>
    <row r="178" ht="38.25">
      <c r="A178" s="10"/>
      <c r="B178" s="48" t="s">
        <v>51</v>
      </c>
      <c r="C178" s="1"/>
      <c r="D178" s="1"/>
      <c r="E178" s="49" t="s">
        <v>282</v>
      </c>
      <c r="F178" s="1"/>
      <c r="G178" s="1"/>
      <c r="H178" s="40"/>
      <c r="I178" s="1"/>
      <c r="J178" s="40"/>
      <c r="K178" s="1"/>
      <c r="L178" s="1"/>
      <c r="M178" s="13"/>
      <c r="N178" s="3"/>
      <c r="O178" s="3"/>
      <c r="P178" s="3"/>
      <c r="Q178" s="3"/>
    </row>
    <row r="179" thickBot="1" ht="64.5">
      <c r="A179" s="10"/>
      <c r="B179" s="50" t="s">
        <v>53</v>
      </c>
      <c r="C179" s="51"/>
      <c r="D179" s="51"/>
      <c r="E179" s="52" t="s">
        <v>283</v>
      </c>
      <c r="F179" s="51"/>
      <c r="G179" s="51"/>
      <c r="H179" s="53"/>
      <c r="I179" s="51"/>
      <c r="J179" s="53"/>
      <c r="K179" s="51"/>
      <c r="L179" s="51"/>
      <c r="M179" s="13"/>
      <c r="N179" s="3"/>
      <c r="O179" s="3"/>
      <c r="P179" s="3"/>
      <c r="Q179" s="3"/>
    </row>
    <row r="180" thickTop="1" ht="13.5">
      <c r="A180" s="10"/>
      <c r="B180" s="41">
        <v>45</v>
      </c>
      <c r="C180" s="42" t="s">
        <v>284</v>
      </c>
      <c r="D180" s="42"/>
      <c r="E180" s="42" t="s">
        <v>285</v>
      </c>
      <c r="F180" s="42" t="s">
        <v>11</v>
      </c>
      <c r="G180" s="43" t="s">
        <v>92</v>
      </c>
      <c r="H180" s="54">
        <v>9.3599999999999994</v>
      </c>
      <c r="I180" s="55">
        <f>ROUND(0,2)</f>
        <v>0</v>
      </c>
      <c r="J180" s="56">
        <f>ROUND(I180*H180,2)</f>
        <v>0</v>
      </c>
      <c r="K180" s="57">
        <v>0</v>
      </c>
      <c r="L180" s="58">
        <f>IF(ISNUMBER(K180),ROUND(J180*(K180+1),2),0)</f>
        <v>0</v>
      </c>
      <c r="M180" s="13"/>
      <c r="N180" s="3"/>
      <c r="O180" s="3"/>
      <c r="P180" s="3"/>
      <c r="Q180" s="33">
        <f>IF(ISNUMBER(K180),IF(H180&gt;0,IF(I180&gt;0,J180,0),0),0)</f>
        <v>0</v>
      </c>
      <c r="R180" s="27">
        <f>IF(ISNUMBER(K180)=FALSE,J180,0)</f>
        <v>0</v>
      </c>
    </row>
    <row r="181" ht="38.25">
      <c r="A181" s="10"/>
      <c r="B181" s="48" t="s">
        <v>51</v>
      </c>
      <c r="C181" s="1"/>
      <c r="D181" s="1"/>
      <c r="E181" s="49" t="s">
        <v>286</v>
      </c>
      <c r="F181" s="1"/>
      <c r="G181" s="1"/>
      <c r="H181" s="40"/>
      <c r="I181" s="1"/>
      <c r="J181" s="40"/>
      <c r="K181" s="1"/>
      <c r="L181" s="1"/>
      <c r="M181" s="13"/>
      <c r="N181" s="3"/>
      <c r="O181" s="3"/>
      <c r="P181" s="3"/>
      <c r="Q181" s="3"/>
    </row>
    <row r="182" thickBot="1" ht="39">
      <c r="A182" s="10"/>
      <c r="B182" s="50" t="s">
        <v>53</v>
      </c>
      <c r="C182" s="51"/>
      <c r="D182" s="51"/>
      <c r="E182" s="52" t="s">
        <v>287</v>
      </c>
      <c r="F182" s="51"/>
      <c r="G182" s="51"/>
      <c r="H182" s="53"/>
      <c r="I182" s="51"/>
      <c r="J182" s="53"/>
      <c r="K182" s="51"/>
      <c r="L182" s="51"/>
      <c r="M182" s="13"/>
      <c r="N182" s="3"/>
      <c r="O182" s="3"/>
      <c r="P182" s="3"/>
      <c r="Q182" s="3"/>
    </row>
    <row r="183" thickTop="1" ht="13.5">
      <c r="A183" s="10"/>
      <c r="B183" s="41">
        <v>46</v>
      </c>
      <c r="C183" s="42" t="s">
        <v>288</v>
      </c>
      <c r="D183" s="42"/>
      <c r="E183" s="42" t="s">
        <v>289</v>
      </c>
      <c r="F183" s="42" t="s">
        <v>11</v>
      </c>
      <c r="G183" s="43" t="s">
        <v>92</v>
      </c>
      <c r="H183" s="54">
        <v>67.099999999999994</v>
      </c>
      <c r="I183" s="55">
        <f>ROUND(0,2)</f>
        <v>0</v>
      </c>
      <c r="J183" s="56">
        <f>ROUND(I183*H183,2)</f>
        <v>0</v>
      </c>
      <c r="K183" s="57">
        <v>0</v>
      </c>
      <c r="L183" s="58">
        <f>IF(ISNUMBER(K183),ROUND(J183*(K183+1),2),0)</f>
        <v>0</v>
      </c>
      <c r="M183" s="13"/>
      <c r="N183" s="3"/>
      <c r="O183" s="3"/>
      <c r="P183" s="3"/>
      <c r="Q183" s="33">
        <f>IF(ISNUMBER(K183),IF(H183&gt;0,IF(I183&gt;0,J183,0),0),0)</f>
        <v>0</v>
      </c>
      <c r="R183" s="27">
        <f>IF(ISNUMBER(K183)=FALSE,J183,0)</f>
        <v>0</v>
      </c>
    </row>
    <row r="184" ht="38.25">
      <c r="A184" s="10"/>
      <c r="B184" s="48" t="s">
        <v>51</v>
      </c>
      <c r="C184" s="1"/>
      <c r="D184" s="1"/>
      <c r="E184" s="49" t="s">
        <v>290</v>
      </c>
      <c r="F184" s="1"/>
      <c r="G184" s="1"/>
      <c r="H184" s="40"/>
      <c r="I184" s="1"/>
      <c r="J184" s="40"/>
      <c r="K184" s="1"/>
      <c r="L184" s="1"/>
      <c r="M184" s="13"/>
      <c r="N184" s="3"/>
      <c r="O184" s="3"/>
      <c r="P184" s="3"/>
      <c r="Q184" s="3"/>
    </row>
    <row r="185" thickBot="1" ht="13.5">
      <c r="A185" s="10"/>
      <c r="B185" s="50" t="s">
        <v>53</v>
      </c>
      <c r="C185" s="51"/>
      <c r="D185" s="51"/>
      <c r="E185" s="52" t="s">
        <v>291</v>
      </c>
      <c r="F185" s="51"/>
      <c r="G185" s="51"/>
      <c r="H185" s="53"/>
      <c r="I185" s="51"/>
      <c r="J185" s="53"/>
      <c r="K185" s="51"/>
      <c r="L185" s="51"/>
      <c r="M185" s="13"/>
      <c r="N185" s="3"/>
      <c r="O185" s="3"/>
      <c r="P185" s="3"/>
      <c r="Q185" s="3"/>
    </row>
    <row r="186" thickTop="1" ht="13.5">
      <c r="A186" s="10"/>
      <c r="B186" s="41">
        <v>47</v>
      </c>
      <c r="C186" s="42" t="s">
        <v>292</v>
      </c>
      <c r="D186" s="42"/>
      <c r="E186" s="42" t="s">
        <v>293</v>
      </c>
      <c r="F186" s="42" t="s">
        <v>11</v>
      </c>
      <c r="G186" s="43" t="s">
        <v>92</v>
      </c>
      <c r="H186" s="54">
        <v>124</v>
      </c>
      <c r="I186" s="55">
        <f>ROUND(0,2)</f>
        <v>0</v>
      </c>
      <c r="J186" s="56">
        <f>ROUND(I186*H186,2)</f>
        <v>0</v>
      </c>
      <c r="K186" s="57">
        <v>0</v>
      </c>
      <c r="L186" s="58">
        <f>IF(ISNUMBER(K186),ROUND(J186*(K186+1),2),0)</f>
        <v>0</v>
      </c>
      <c r="M186" s="13"/>
      <c r="N186" s="3"/>
      <c r="O186" s="3"/>
      <c r="P186" s="3"/>
      <c r="Q186" s="33">
        <f>IF(ISNUMBER(K186),IF(H186&gt;0,IF(I186&gt;0,J186,0),0),0)</f>
        <v>0</v>
      </c>
      <c r="R186" s="27">
        <f>IF(ISNUMBER(K186)=FALSE,J186,0)</f>
        <v>0</v>
      </c>
    </row>
    <row r="187" ht="25.5">
      <c r="A187" s="10"/>
      <c r="B187" s="48" t="s">
        <v>51</v>
      </c>
      <c r="C187" s="1"/>
      <c r="D187" s="1"/>
      <c r="E187" s="49" t="s">
        <v>294</v>
      </c>
      <c r="F187" s="1"/>
      <c r="G187" s="1"/>
      <c r="H187" s="40"/>
      <c r="I187" s="1"/>
      <c r="J187" s="40"/>
      <c r="K187" s="1"/>
      <c r="L187" s="1"/>
      <c r="M187" s="13"/>
      <c r="N187" s="3"/>
      <c r="O187" s="3"/>
      <c r="P187" s="3"/>
      <c r="Q187" s="3"/>
    </row>
    <row r="188" thickBot="1" ht="39">
      <c r="A188" s="10"/>
      <c r="B188" s="50" t="s">
        <v>53</v>
      </c>
      <c r="C188" s="51"/>
      <c r="D188" s="51"/>
      <c r="E188" s="52" t="s">
        <v>295</v>
      </c>
      <c r="F188" s="51"/>
      <c r="G188" s="51"/>
      <c r="H188" s="53"/>
      <c r="I188" s="51"/>
      <c r="J188" s="53"/>
      <c r="K188" s="51"/>
      <c r="L188" s="51"/>
      <c r="M188" s="13"/>
      <c r="N188" s="3"/>
      <c r="O188" s="3"/>
      <c r="P188" s="3"/>
      <c r="Q188" s="3"/>
    </row>
    <row r="189" thickTop="1" ht="13.5">
      <c r="A189" s="10"/>
      <c r="B189" s="41">
        <v>48</v>
      </c>
      <c r="C189" s="42" t="s">
        <v>296</v>
      </c>
      <c r="D189" s="42"/>
      <c r="E189" s="42" t="s">
        <v>297</v>
      </c>
      <c r="F189" s="42" t="s">
        <v>11</v>
      </c>
      <c r="G189" s="43" t="s">
        <v>92</v>
      </c>
      <c r="H189" s="54">
        <v>10.92</v>
      </c>
      <c r="I189" s="55">
        <f>ROUND(0,2)</f>
        <v>0</v>
      </c>
      <c r="J189" s="56">
        <f>ROUND(I189*H189,2)</f>
        <v>0</v>
      </c>
      <c r="K189" s="57">
        <v>0</v>
      </c>
      <c r="L189" s="58">
        <f>IF(ISNUMBER(K189),ROUND(J189*(K189+1),2),0)</f>
        <v>0</v>
      </c>
      <c r="M189" s="13"/>
      <c r="N189" s="3"/>
      <c r="O189" s="3"/>
      <c r="P189" s="3"/>
      <c r="Q189" s="33">
        <f>IF(ISNUMBER(K189),IF(H189&gt;0,IF(I189&gt;0,J189,0),0),0)</f>
        <v>0</v>
      </c>
      <c r="R189" s="27">
        <f>IF(ISNUMBER(K189)=FALSE,J189,0)</f>
        <v>0</v>
      </c>
    </row>
    <row r="190">
      <c r="A190" s="10"/>
      <c r="B190" s="48" t="s">
        <v>51</v>
      </c>
      <c r="C190" s="1"/>
      <c r="D190" s="1"/>
      <c r="E190" s="49" t="s">
        <v>298</v>
      </c>
      <c r="F190" s="1"/>
      <c r="G190" s="1"/>
      <c r="H190" s="40"/>
      <c r="I190" s="1"/>
      <c r="J190" s="40"/>
      <c r="K190" s="1"/>
      <c r="L190" s="1"/>
      <c r="M190" s="13"/>
      <c r="N190" s="3"/>
      <c r="O190" s="3"/>
      <c r="P190" s="3"/>
      <c r="Q190" s="3"/>
    </row>
    <row r="191" thickBot="1" ht="39">
      <c r="A191" s="10"/>
      <c r="B191" s="50" t="s">
        <v>53</v>
      </c>
      <c r="C191" s="51"/>
      <c r="D191" s="51"/>
      <c r="E191" s="52" t="s">
        <v>299</v>
      </c>
      <c r="F191" s="51"/>
      <c r="G191" s="51"/>
      <c r="H191" s="53"/>
      <c r="I191" s="51"/>
      <c r="J191" s="53"/>
      <c r="K191" s="51"/>
      <c r="L191" s="51"/>
      <c r="M191" s="13"/>
      <c r="N191" s="3"/>
      <c r="O191" s="3"/>
      <c r="P191" s="3"/>
      <c r="Q191" s="3"/>
    </row>
    <row r="192" thickTop="1" ht="13.5">
      <c r="A192" s="10"/>
      <c r="B192" s="41">
        <v>49</v>
      </c>
      <c r="C192" s="42" t="s">
        <v>300</v>
      </c>
      <c r="D192" s="42"/>
      <c r="E192" s="42" t="s">
        <v>301</v>
      </c>
      <c r="F192" s="42" t="s">
        <v>11</v>
      </c>
      <c r="G192" s="43" t="s">
        <v>92</v>
      </c>
      <c r="H192" s="54">
        <v>4.6799999999999997</v>
      </c>
      <c r="I192" s="55">
        <f>ROUND(0,2)</f>
        <v>0</v>
      </c>
      <c r="J192" s="56">
        <f>ROUND(I192*H192,2)</f>
        <v>0</v>
      </c>
      <c r="K192" s="57">
        <v>0</v>
      </c>
      <c r="L192" s="58">
        <f>IF(ISNUMBER(K192),ROUND(J192*(K192+1),2),0)</f>
        <v>0</v>
      </c>
      <c r="M192" s="13"/>
      <c r="N192" s="3"/>
      <c r="O192" s="3"/>
      <c r="P192" s="3"/>
      <c r="Q192" s="33">
        <f>IF(ISNUMBER(K192),IF(H192&gt;0,IF(I192&gt;0,J192,0),0),0)</f>
        <v>0</v>
      </c>
      <c r="R192" s="27">
        <f>IF(ISNUMBER(K192)=FALSE,J192,0)</f>
        <v>0</v>
      </c>
    </row>
    <row r="193">
      <c r="A193" s="10"/>
      <c r="B193" s="48" t="s">
        <v>51</v>
      </c>
      <c r="C193" s="1"/>
      <c r="D193" s="1"/>
      <c r="E193" s="49" t="s">
        <v>298</v>
      </c>
      <c r="F193" s="1"/>
      <c r="G193" s="1"/>
      <c r="H193" s="40"/>
      <c r="I193" s="1"/>
      <c r="J193" s="40"/>
      <c r="K193" s="1"/>
      <c r="L193" s="1"/>
      <c r="M193" s="13"/>
      <c r="N193" s="3"/>
      <c r="O193" s="3"/>
      <c r="P193" s="3"/>
      <c r="Q193" s="3"/>
    </row>
    <row r="194" thickBot="1" ht="39">
      <c r="A194" s="10"/>
      <c r="B194" s="50" t="s">
        <v>53</v>
      </c>
      <c r="C194" s="51"/>
      <c r="D194" s="51"/>
      <c r="E194" s="52" t="s">
        <v>302</v>
      </c>
      <c r="F194" s="51"/>
      <c r="G194" s="51"/>
      <c r="H194" s="53"/>
      <c r="I194" s="51"/>
      <c r="J194" s="53"/>
      <c r="K194" s="51"/>
      <c r="L194" s="51"/>
      <c r="M194" s="13"/>
      <c r="N194" s="3"/>
      <c r="O194" s="3"/>
      <c r="P194" s="3"/>
      <c r="Q194" s="3"/>
    </row>
    <row r="195" thickTop="1" thickBot="1" ht="25" customHeight="1">
      <c r="A195" s="10"/>
      <c r="B195" s="1"/>
      <c r="C195" s="59">
        <v>7</v>
      </c>
      <c r="D195" s="1"/>
      <c r="E195" s="60" t="s">
        <v>105</v>
      </c>
      <c r="F195" s="1"/>
      <c r="G195" s="61" t="s">
        <v>70</v>
      </c>
      <c r="H195" s="62">
        <f>J174+J177+J180+J183+J186+J189+J192</f>
        <v>0</v>
      </c>
      <c r="I195" s="61" t="s">
        <v>71</v>
      </c>
      <c r="J195" s="63">
        <f>(L195-H195)</f>
        <v>0</v>
      </c>
      <c r="K195" s="61" t="s">
        <v>72</v>
      </c>
      <c r="L195" s="64">
        <f>L174+L177+L180+L183+L186+L189+L192</f>
        <v>0</v>
      </c>
      <c r="M195" s="13"/>
      <c r="N195" s="3"/>
      <c r="O195" s="3"/>
      <c r="P195" s="3"/>
      <c r="Q195" s="33">
        <f>0+Q174+Q177+Q180+Q183+Q186+Q189+Q192</f>
        <v>0</v>
      </c>
      <c r="R195" s="27">
        <f>0+R174+R177+R180+R183+R186+R189+R192</f>
        <v>0</v>
      </c>
      <c r="S195" s="65">
        <f>Q195*(1+J195)+R195</f>
        <v>0</v>
      </c>
    </row>
    <row r="196" thickTop="1" thickBot="1" ht="25" customHeight="1">
      <c r="A196" s="10"/>
      <c r="B196" s="66"/>
      <c r="C196" s="66"/>
      <c r="D196" s="66"/>
      <c r="E196" s="67"/>
      <c r="F196" s="66"/>
      <c r="G196" s="68" t="s">
        <v>73</v>
      </c>
      <c r="H196" s="69">
        <f>J174+J177+J180+J183+J186+J189+J192</f>
        <v>0</v>
      </c>
      <c r="I196" s="68" t="s">
        <v>74</v>
      </c>
      <c r="J196" s="70">
        <f>0+J195</f>
        <v>0</v>
      </c>
      <c r="K196" s="68" t="s">
        <v>75</v>
      </c>
      <c r="L196" s="71">
        <f>L174+L177+L180+L183+L186+L189+L192</f>
        <v>0</v>
      </c>
      <c r="M196" s="13"/>
      <c r="N196" s="3"/>
      <c r="O196" s="3"/>
      <c r="P196" s="3"/>
      <c r="Q196" s="3"/>
    </row>
    <row r="197" ht="40" customHeight="1">
      <c r="A197" s="10"/>
      <c r="B197" s="76" t="s">
        <v>303</v>
      </c>
      <c r="C197" s="1"/>
      <c r="D197" s="1"/>
      <c r="E197" s="1"/>
      <c r="F197" s="1"/>
      <c r="G197" s="1"/>
      <c r="H197" s="40"/>
      <c r="I197" s="1"/>
      <c r="J197" s="40"/>
      <c r="K197" s="1"/>
      <c r="L197" s="1"/>
      <c r="M197" s="13"/>
      <c r="N197" s="3"/>
      <c r="O197" s="3"/>
      <c r="P197" s="3"/>
      <c r="Q197" s="3"/>
    </row>
    <row r="198">
      <c r="A198" s="10"/>
      <c r="B198" s="41">
        <v>50</v>
      </c>
      <c r="C198" s="42" t="s">
        <v>304</v>
      </c>
      <c r="D198" s="42"/>
      <c r="E198" s="42" t="s">
        <v>305</v>
      </c>
      <c r="F198" s="42" t="s">
        <v>11</v>
      </c>
      <c r="G198" s="43" t="s">
        <v>148</v>
      </c>
      <c r="H198" s="44">
        <v>35</v>
      </c>
      <c r="I198" s="25">
        <f>ROUND(0,2)</f>
        <v>0</v>
      </c>
      <c r="J198" s="45">
        <f>ROUND(I198*H198,2)</f>
        <v>0</v>
      </c>
      <c r="K198" s="46">
        <v>0</v>
      </c>
      <c r="L198" s="47">
        <f>IF(ISNUMBER(K198),ROUND(J198*(K198+1),2),0)</f>
        <v>0</v>
      </c>
      <c r="M198" s="13"/>
      <c r="N198" s="3"/>
      <c r="O198" s="3"/>
      <c r="P198" s="3"/>
      <c r="Q198" s="33">
        <f>IF(ISNUMBER(K198),IF(H198&gt;0,IF(I198&gt;0,J198,0),0),0)</f>
        <v>0</v>
      </c>
      <c r="R198" s="27">
        <f>IF(ISNUMBER(K198)=FALSE,J198,0)</f>
        <v>0</v>
      </c>
    </row>
    <row r="199">
      <c r="A199" s="10"/>
      <c r="B199" s="48" t="s">
        <v>51</v>
      </c>
      <c r="C199" s="1"/>
      <c r="D199" s="1"/>
      <c r="E199" s="49" t="s">
        <v>306</v>
      </c>
      <c r="F199" s="1"/>
      <c r="G199" s="1"/>
      <c r="H199" s="40"/>
      <c r="I199" s="1"/>
      <c r="J199" s="40"/>
      <c r="K199" s="1"/>
      <c r="L199" s="1"/>
      <c r="M199" s="13"/>
      <c r="N199" s="3"/>
      <c r="O199" s="3"/>
      <c r="P199" s="3"/>
      <c r="Q199" s="3"/>
    </row>
    <row r="200" thickBot="1" ht="13.5">
      <c r="A200" s="10"/>
      <c r="B200" s="50" t="s">
        <v>53</v>
      </c>
      <c r="C200" s="51"/>
      <c r="D200" s="51"/>
      <c r="E200" s="52" t="s">
        <v>307</v>
      </c>
      <c r="F200" s="51"/>
      <c r="G200" s="51"/>
      <c r="H200" s="53"/>
      <c r="I200" s="51"/>
      <c r="J200" s="53"/>
      <c r="K200" s="51"/>
      <c r="L200" s="51"/>
      <c r="M200" s="13"/>
      <c r="N200" s="3"/>
      <c r="O200" s="3"/>
      <c r="P200" s="3"/>
      <c r="Q200" s="3"/>
    </row>
    <row r="201" thickTop="1" ht="13.5">
      <c r="A201" s="10"/>
      <c r="B201" s="41">
        <v>51</v>
      </c>
      <c r="C201" s="42" t="s">
        <v>308</v>
      </c>
      <c r="D201" s="42"/>
      <c r="E201" s="42" t="s">
        <v>309</v>
      </c>
      <c r="F201" s="42" t="s">
        <v>11</v>
      </c>
      <c r="G201" s="43" t="s">
        <v>148</v>
      </c>
      <c r="H201" s="54">
        <v>2.5</v>
      </c>
      <c r="I201" s="55">
        <f>ROUND(0,2)</f>
        <v>0</v>
      </c>
      <c r="J201" s="56">
        <f>ROUND(I201*H201,2)</f>
        <v>0</v>
      </c>
      <c r="K201" s="57">
        <v>0</v>
      </c>
      <c r="L201" s="58">
        <f>IF(ISNUMBER(K201),ROUND(J201*(K201+1),2),0)</f>
        <v>0</v>
      </c>
      <c r="M201" s="13"/>
      <c r="N201" s="3"/>
      <c r="O201" s="3"/>
      <c r="P201" s="3"/>
      <c r="Q201" s="33">
        <f>IF(ISNUMBER(K201),IF(H201&gt;0,IF(I201&gt;0,J201,0),0),0)</f>
        <v>0</v>
      </c>
      <c r="R201" s="27">
        <f>IF(ISNUMBER(K201)=FALSE,J201,0)</f>
        <v>0</v>
      </c>
    </row>
    <row r="202">
      <c r="A202" s="10"/>
      <c r="B202" s="48" t="s">
        <v>51</v>
      </c>
      <c r="C202" s="1"/>
      <c r="D202" s="1"/>
      <c r="E202" s="49" t="s">
        <v>310</v>
      </c>
      <c r="F202" s="1"/>
      <c r="G202" s="1"/>
      <c r="H202" s="40"/>
      <c r="I202" s="1"/>
      <c r="J202" s="40"/>
      <c r="K202" s="1"/>
      <c r="L202" s="1"/>
      <c r="M202" s="13"/>
      <c r="N202" s="3"/>
      <c r="O202" s="3"/>
      <c r="P202" s="3"/>
      <c r="Q202" s="3"/>
    </row>
    <row r="203" thickBot="1" ht="13.5">
      <c r="A203" s="10"/>
      <c r="B203" s="50" t="s">
        <v>53</v>
      </c>
      <c r="C203" s="51"/>
      <c r="D203" s="51"/>
      <c r="E203" s="52" t="s">
        <v>311</v>
      </c>
      <c r="F203" s="51"/>
      <c r="G203" s="51"/>
      <c r="H203" s="53"/>
      <c r="I203" s="51"/>
      <c r="J203" s="53"/>
      <c r="K203" s="51"/>
      <c r="L203" s="51"/>
      <c r="M203" s="13"/>
      <c r="N203" s="3"/>
      <c r="O203" s="3"/>
      <c r="P203" s="3"/>
      <c r="Q203" s="3"/>
    </row>
    <row r="204" thickTop="1" thickBot="1" ht="25" customHeight="1">
      <c r="A204" s="10"/>
      <c r="B204" s="1"/>
      <c r="C204" s="59">
        <v>8</v>
      </c>
      <c r="D204" s="1"/>
      <c r="E204" s="60" t="s">
        <v>106</v>
      </c>
      <c r="F204" s="1"/>
      <c r="G204" s="61" t="s">
        <v>70</v>
      </c>
      <c r="H204" s="62">
        <f>J198+J201</f>
        <v>0</v>
      </c>
      <c r="I204" s="61" t="s">
        <v>71</v>
      </c>
      <c r="J204" s="63">
        <f>(L204-H204)</f>
        <v>0</v>
      </c>
      <c r="K204" s="61" t="s">
        <v>72</v>
      </c>
      <c r="L204" s="64">
        <f>L198+L201</f>
        <v>0</v>
      </c>
      <c r="M204" s="13"/>
      <c r="N204" s="3"/>
      <c r="O204" s="3"/>
      <c r="P204" s="3"/>
      <c r="Q204" s="33">
        <f>0+Q198+Q201</f>
        <v>0</v>
      </c>
      <c r="R204" s="27">
        <f>0+R198+R201</f>
        <v>0</v>
      </c>
      <c r="S204" s="65">
        <f>Q204*(1+J204)+R204</f>
        <v>0</v>
      </c>
    </row>
    <row r="205" thickTop="1" thickBot="1" ht="25" customHeight="1">
      <c r="A205" s="10"/>
      <c r="B205" s="66"/>
      <c r="C205" s="66"/>
      <c r="D205" s="66"/>
      <c r="E205" s="67"/>
      <c r="F205" s="66"/>
      <c r="G205" s="68" t="s">
        <v>73</v>
      </c>
      <c r="H205" s="69">
        <f>J198+J201</f>
        <v>0</v>
      </c>
      <c r="I205" s="68" t="s">
        <v>74</v>
      </c>
      <c r="J205" s="70">
        <f>0+J204</f>
        <v>0</v>
      </c>
      <c r="K205" s="68" t="s">
        <v>75</v>
      </c>
      <c r="L205" s="71">
        <f>L198+L201</f>
        <v>0</v>
      </c>
      <c r="M205" s="13"/>
      <c r="N205" s="3"/>
      <c r="O205" s="3"/>
      <c r="P205" s="3"/>
      <c r="Q205" s="3"/>
    </row>
    <row r="206" ht="40" customHeight="1">
      <c r="A206" s="10"/>
      <c r="B206" s="76" t="s">
        <v>312</v>
      </c>
      <c r="C206" s="1"/>
      <c r="D206" s="1"/>
      <c r="E206" s="1"/>
      <c r="F206" s="1"/>
      <c r="G206" s="1"/>
      <c r="H206" s="40"/>
      <c r="I206" s="1"/>
      <c r="J206" s="40"/>
      <c r="K206" s="1"/>
      <c r="L206" s="1"/>
      <c r="M206" s="13"/>
      <c r="N206" s="3"/>
      <c r="O206" s="3"/>
      <c r="P206" s="3"/>
      <c r="Q206" s="3"/>
    </row>
    <row r="207">
      <c r="A207" s="10"/>
      <c r="B207" s="41">
        <v>52</v>
      </c>
      <c r="C207" s="42" t="s">
        <v>313</v>
      </c>
      <c r="D207" s="42"/>
      <c r="E207" s="42" t="s">
        <v>314</v>
      </c>
      <c r="F207" s="42" t="s">
        <v>11</v>
      </c>
      <c r="G207" s="43" t="s">
        <v>148</v>
      </c>
      <c r="H207" s="44">
        <v>17.399999999999999</v>
      </c>
      <c r="I207" s="25">
        <f>ROUND(0,2)</f>
        <v>0</v>
      </c>
      <c r="J207" s="45">
        <f>ROUND(I207*H207,2)</f>
        <v>0</v>
      </c>
      <c r="K207" s="46">
        <v>0</v>
      </c>
      <c r="L207" s="47">
        <f>IF(ISNUMBER(K207),ROUND(J207*(K207+1),2),0)</f>
        <v>0</v>
      </c>
      <c r="M207" s="13"/>
      <c r="N207" s="3"/>
      <c r="O207" s="3"/>
      <c r="P207" s="3"/>
      <c r="Q207" s="33">
        <f>IF(ISNUMBER(K207),IF(H207&gt;0,IF(I207&gt;0,J207,0),0),0)</f>
        <v>0</v>
      </c>
      <c r="R207" s="27">
        <f>IF(ISNUMBER(K207)=FALSE,J207,0)</f>
        <v>0</v>
      </c>
    </row>
    <row r="208">
      <c r="A208" s="10"/>
      <c r="B208" s="48" t="s">
        <v>51</v>
      </c>
      <c r="C208" s="1"/>
      <c r="D208" s="1"/>
      <c r="E208" s="49" t="s">
        <v>315</v>
      </c>
      <c r="F208" s="1"/>
      <c r="G208" s="1"/>
      <c r="H208" s="40"/>
      <c r="I208" s="1"/>
      <c r="J208" s="40"/>
      <c r="K208" s="1"/>
      <c r="L208" s="1"/>
      <c r="M208" s="13"/>
      <c r="N208" s="3"/>
      <c r="O208" s="3"/>
      <c r="P208" s="3"/>
      <c r="Q208" s="3"/>
    </row>
    <row r="209" thickBot="1" ht="64.5">
      <c r="A209" s="10"/>
      <c r="B209" s="50" t="s">
        <v>53</v>
      </c>
      <c r="C209" s="51"/>
      <c r="D209" s="51"/>
      <c r="E209" s="52" t="s">
        <v>316</v>
      </c>
      <c r="F209" s="51"/>
      <c r="G209" s="51"/>
      <c r="H209" s="53"/>
      <c r="I209" s="51"/>
      <c r="J209" s="53"/>
      <c r="K209" s="51"/>
      <c r="L209" s="51"/>
      <c r="M209" s="13"/>
      <c r="N209" s="3"/>
      <c r="O209" s="3"/>
      <c r="P209" s="3"/>
      <c r="Q209" s="3"/>
    </row>
    <row r="210" thickTop="1" ht="13.5">
      <c r="A210" s="10"/>
      <c r="B210" s="41">
        <v>53</v>
      </c>
      <c r="C210" s="42" t="s">
        <v>317</v>
      </c>
      <c r="D210" s="42"/>
      <c r="E210" s="42" t="s">
        <v>318</v>
      </c>
      <c r="F210" s="42" t="s">
        <v>11</v>
      </c>
      <c r="G210" s="43" t="s">
        <v>148</v>
      </c>
      <c r="H210" s="54">
        <v>15.6</v>
      </c>
      <c r="I210" s="55">
        <f>ROUND(0,2)</f>
        <v>0</v>
      </c>
      <c r="J210" s="56">
        <f>ROUND(I210*H210,2)</f>
        <v>0</v>
      </c>
      <c r="K210" s="57">
        <v>0</v>
      </c>
      <c r="L210" s="58">
        <f>IF(ISNUMBER(K210),ROUND(J210*(K210+1),2),0)</f>
        <v>0</v>
      </c>
      <c r="M210" s="13"/>
      <c r="N210" s="3"/>
      <c r="O210" s="3"/>
      <c r="P210" s="3"/>
      <c r="Q210" s="33">
        <f>IF(ISNUMBER(K210),IF(H210&gt;0,IF(I210&gt;0,J210,0),0),0)</f>
        <v>0</v>
      </c>
      <c r="R210" s="27">
        <f>IF(ISNUMBER(K210)=FALSE,J210,0)</f>
        <v>0</v>
      </c>
    </row>
    <row r="211">
      <c r="A211" s="10"/>
      <c r="B211" s="48" t="s">
        <v>51</v>
      </c>
      <c r="C211" s="1"/>
      <c r="D211" s="1"/>
      <c r="E211" s="49" t="s">
        <v>11</v>
      </c>
      <c r="F211" s="1"/>
      <c r="G211" s="1"/>
      <c r="H211" s="40"/>
      <c r="I211" s="1"/>
      <c r="J211" s="40"/>
      <c r="K211" s="1"/>
      <c r="L211" s="1"/>
      <c r="M211" s="13"/>
      <c r="N211" s="3"/>
      <c r="O211" s="3"/>
      <c r="P211" s="3"/>
      <c r="Q211" s="3"/>
    </row>
    <row r="212" thickBot="1" ht="39">
      <c r="A212" s="10"/>
      <c r="B212" s="50" t="s">
        <v>53</v>
      </c>
      <c r="C212" s="51"/>
      <c r="D212" s="51"/>
      <c r="E212" s="52" t="s">
        <v>319</v>
      </c>
      <c r="F212" s="51"/>
      <c r="G212" s="51"/>
      <c r="H212" s="53"/>
      <c r="I212" s="51"/>
      <c r="J212" s="53"/>
      <c r="K212" s="51"/>
      <c r="L212" s="51"/>
      <c r="M212" s="13"/>
      <c r="N212" s="3"/>
      <c r="O212" s="3"/>
      <c r="P212" s="3"/>
      <c r="Q212" s="3"/>
    </row>
    <row r="213" thickTop="1" ht="13.5">
      <c r="A213" s="10"/>
      <c r="B213" s="41">
        <v>54</v>
      </c>
      <c r="C213" s="42" t="s">
        <v>320</v>
      </c>
      <c r="D213" s="42"/>
      <c r="E213" s="42" t="s">
        <v>321</v>
      </c>
      <c r="F213" s="42" t="s">
        <v>11</v>
      </c>
      <c r="G213" s="43" t="s">
        <v>50</v>
      </c>
      <c r="H213" s="54">
        <v>4</v>
      </c>
      <c r="I213" s="55">
        <f>ROUND(0,2)</f>
        <v>0</v>
      </c>
      <c r="J213" s="56">
        <f>ROUND(I213*H213,2)</f>
        <v>0</v>
      </c>
      <c r="K213" s="57">
        <v>0</v>
      </c>
      <c r="L213" s="58">
        <f>IF(ISNUMBER(K213),ROUND(J213*(K213+1),2),0)</f>
        <v>0</v>
      </c>
      <c r="M213" s="13"/>
      <c r="N213" s="3"/>
      <c r="O213" s="3"/>
      <c r="P213" s="3"/>
      <c r="Q213" s="33">
        <f>IF(ISNUMBER(K213),IF(H213&gt;0,IF(I213&gt;0,J213,0),0),0)</f>
        <v>0</v>
      </c>
      <c r="R213" s="27">
        <f>IF(ISNUMBER(K213)=FALSE,J213,0)</f>
        <v>0</v>
      </c>
    </row>
    <row r="214">
      <c r="A214" s="10"/>
      <c r="B214" s="48" t="s">
        <v>51</v>
      </c>
      <c r="C214" s="1"/>
      <c r="D214" s="1"/>
      <c r="E214" s="49" t="s">
        <v>11</v>
      </c>
      <c r="F214" s="1"/>
      <c r="G214" s="1"/>
      <c r="H214" s="40"/>
      <c r="I214" s="1"/>
      <c r="J214" s="40"/>
      <c r="K214" s="1"/>
      <c r="L214" s="1"/>
      <c r="M214" s="13"/>
      <c r="N214" s="3"/>
      <c r="O214" s="3"/>
      <c r="P214" s="3"/>
      <c r="Q214" s="3"/>
    </row>
    <row r="215" thickBot="1" ht="39">
      <c r="A215" s="10"/>
      <c r="B215" s="50" t="s">
        <v>53</v>
      </c>
      <c r="C215" s="51"/>
      <c r="D215" s="51"/>
      <c r="E215" s="52" t="s">
        <v>322</v>
      </c>
      <c r="F215" s="51"/>
      <c r="G215" s="51"/>
      <c r="H215" s="53"/>
      <c r="I215" s="51"/>
      <c r="J215" s="53"/>
      <c r="K215" s="51"/>
      <c r="L215" s="51"/>
      <c r="M215" s="13"/>
      <c r="N215" s="3"/>
      <c r="O215" s="3"/>
      <c r="P215" s="3"/>
      <c r="Q215" s="3"/>
    </row>
    <row r="216" thickTop="1" ht="13.5">
      <c r="A216" s="10"/>
      <c r="B216" s="41">
        <v>55</v>
      </c>
      <c r="C216" s="42" t="s">
        <v>323</v>
      </c>
      <c r="D216" s="42"/>
      <c r="E216" s="42" t="s">
        <v>324</v>
      </c>
      <c r="F216" s="42" t="s">
        <v>11</v>
      </c>
      <c r="G216" s="43" t="s">
        <v>50</v>
      </c>
      <c r="H216" s="54">
        <v>2</v>
      </c>
      <c r="I216" s="55">
        <f>ROUND(0,2)</f>
        <v>0</v>
      </c>
      <c r="J216" s="56">
        <f>ROUND(I216*H216,2)</f>
        <v>0</v>
      </c>
      <c r="K216" s="57">
        <v>0</v>
      </c>
      <c r="L216" s="58">
        <f>IF(ISNUMBER(K216),ROUND(J216*(K216+1),2),0)</f>
        <v>0</v>
      </c>
      <c r="M216" s="13"/>
      <c r="N216" s="3"/>
      <c r="O216" s="3"/>
      <c r="P216" s="3"/>
      <c r="Q216" s="33">
        <f>IF(ISNUMBER(K216),IF(H216&gt;0,IF(I216&gt;0,J216,0),0),0)</f>
        <v>0</v>
      </c>
      <c r="R216" s="27">
        <f>IF(ISNUMBER(K216)=FALSE,J216,0)</f>
        <v>0</v>
      </c>
    </row>
    <row r="217">
      <c r="A217" s="10"/>
      <c r="B217" s="48" t="s">
        <v>51</v>
      </c>
      <c r="C217" s="1"/>
      <c r="D217" s="1"/>
      <c r="E217" s="49" t="s">
        <v>11</v>
      </c>
      <c r="F217" s="1"/>
      <c r="G217" s="1"/>
      <c r="H217" s="40"/>
      <c r="I217" s="1"/>
      <c r="J217" s="40"/>
      <c r="K217" s="1"/>
      <c r="L217" s="1"/>
      <c r="M217" s="13"/>
      <c r="N217" s="3"/>
      <c r="O217" s="3"/>
      <c r="P217" s="3"/>
      <c r="Q217" s="3"/>
    </row>
    <row r="218" thickBot="1" ht="13.5">
      <c r="A218" s="10"/>
      <c r="B218" s="50" t="s">
        <v>53</v>
      </c>
      <c r="C218" s="51"/>
      <c r="D218" s="51"/>
      <c r="E218" s="52" t="s">
        <v>11</v>
      </c>
      <c r="F218" s="51"/>
      <c r="G218" s="51"/>
      <c r="H218" s="53"/>
      <c r="I218" s="51"/>
      <c r="J218" s="53"/>
      <c r="K218" s="51"/>
      <c r="L218" s="51"/>
      <c r="M218" s="13"/>
      <c r="N218" s="3"/>
      <c r="O218" s="3"/>
      <c r="P218" s="3"/>
      <c r="Q218" s="3"/>
    </row>
    <row r="219" thickTop="1" ht="13.5">
      <c r="A219" s="10"/>
      <c r="B219" s="41">
        <v>56</v>
      </c>
      <c r="C219" s="42" t="s">
        <v>325</v>
      </c>
      <c r="D219" s="42" t="s">
        <v>48</v>
      </c>
      <c r="E219" s="42" t="s">
        <v>326</v>
      </c>
      <c r="F219" s="42" t="s">
        <v>11</v>
      </c>
      <c r="G219" s="43" t="s">
        <v>92</v>
      </c>
      <c r="H219" s="54">
        <v>15.310000000000001</v>
      </c>
      <c r="I219" s="55">
        <f>ROUND(0,2)</f>
        <v>0</v>
      </c>
      <c r="J219" s="56">
        <f>ROUND(I219*H219,2)</f>
        <v>0</v>
      </c>
      <c r="K219" s="57">
        <v>0</v>
      </c>
      <c r="L219" s="58">
        <f>IF(ISNUMBER(K219),ROUND(J219*(K219+1),2),0)</f>
        <v>0</v>
      </c>
      <c r="M219" s="13"/>
      <c r="N219" s="3"/>
      <c r="O219" s="3"/>
      <c r="P219" s="3"/>
      <c r="Q219" s="33">
        <f>IF(ISNUMBER(K219),IF(H219&gt;0,IF(I219&gt;0,J219,0),0),0)</f>
        <v>0</v>
      </c>
      <c r="R219" s="27">
        <f>IF(ISNUMBER(K219)=FALSE,J219,0)</f>
        <v>0</v>
      </c>
    </row>
    <row r="220">
      <c r="A220" s="10"/>
      <c r="B220" s="48" t="s">
        <v>51</v>
      </c>
      <c r="C220" s="1"/>
      <c r="D220" s="1"/>
      <c r="E220" s="49" t="s">
        <v>327</v>
      </c>
      <c r="F220" s="1"/>
      <c r="G220" s="1"/>
      <c r="H220" s="40"/>
      <c r="I220" s="1"/>
      <c r="J220" s="40"/>
      <c r="K220" s="1"/>
      <c r="L220" s="1"/>
      <c r="M220" s="13"/>
      <c r="N220" s="3"/>
      <c r="O220" s="3"/>
      <c r="P220" s="3"/>
      <c r="Q220" s="3"/>
    </row>
    <row r="221" thickBot="1" ht="39">
      <c r="A221" s="10"/>
      <c r="B221" s="50" t="s">
        <v>53</v>
      </c>
      <c r="C221" s="51"/>
      <c r="D221" s="51"/>
      <c r="E221" s="52" t="s">
        <v>328</v>
      </c>
      <c r="F221" s="51"/>
      <c r="G221" s="51"/>
      <c r="H221" s="53"/>
      <c r="I221" s="51"/>
      <c r="J221" s="53"/>
      <c r="K221" s="51"/>
      <c r="L221" s="51"/>
      <c r="M221" s="13"/>
      <c r="N221" s="3"/>
      <c r="O221" s="3"/>
      <c r="P221" s="3"/>
      <c r="Q221" s="3"/>
    </row>
    <row r="222" thickTop="1" ht="13.5">
      <c r="A222" s="10"/>
      <c r="B222" s="41">
        <v>57</v>
      </c>
      <c r="C222" s="42" t="s">
        <v>329</v>
      </c>
      <c r="D222" s="42"/>
      <c r="E222" s="42" t="s">
        <v>330</v>
      </c>
      <c r="F222" s="42" t="s">
        <v>11</v>
      </c>
      <c r="G222" s="43" t="s">
        <v>148</v>
      </c>
      <c r="H222" s="54">
        <v>30.210000000000001</v>
      </c>
      <c r="I222" s="55">
        <f>ROUND(0,2)</f>
        <v>0</v>
      </c>
      <c r="J222" s="56">
        <f>ROUND(I222*H222,2)</f>
        <v>0</v>
      </c>
      <c r="K222" s="57">
        <v>0</v>
      </c>
      <c r="L222" s="58">
        <f>IF(ISNUMBER(K222),ROUND(J222*(K222+1),2),0)</f>
        <v>0</v>
      </c>
      <c r="M222" s="13"/>
      <c r="N222" s="3"/>
      <c r="O222" s="3"/>
      <c r="P222" s="3"/>
      <c r="Q222" s="33">
        <f>IF(ISNUMBER(K222),IF(H222&gt;0,IF(I222&gt;0,J222,0),0),0)</f>
        <v>0</v>
      </c>
      <c r="R222" s="27">
        <f>IF(ISNUMBER(K222)=FALSE,J222,0)</f>
        <v>0</v>
      </c>
    </row>
    <row r="223" ht="25.5">
      <c r="A223" s="10"/>
      <c r="B223" s="48" t="s">
        <v>51</v>
      </c>
      <c r="C223" s="1"/>
      <c r="D223" s="1"/>
      <c r="E223" s="49" t="s">
        <v>331</v>
      </c>
      <c r="F223" s="1"/>
      <c r="G223" s="1"/>
      <c r="H223" s="40"/>
      <c r="I223" s="1"/>
      <c r="J223" s="40"/>
      <c r="K223" s="1"/>
      <c r="L223" s="1"/>
      <c r="M223" s="13"/>
      <c r="N223" s="3"/>
      <c r="O223" s="3"/>
      <c r="P223" s="3"/>
      <c r="Q223" s="3"/>
    </row>
    <row r="224" thickBot="1" ht="77.25">
      <c r="A224" s="10"/>
      <c r="B224" s="50" t="s">
        <v>53</v>
      </c>
      <c r="C224" s="51"/>
      <c r="D224" s="51"/>
      <c r="E224" s="52" t="s">
        <v>332</v>
      </c>
      <c r="F224" s="51"/>
      <c r="G224" s="51"/>
      <c r="H224" s="53"/>
      <c r="I224" s="51"/>
      <c r="J224" s="53"/>
      <c r="K224" s="51"/>
      <c r="L224" s="51"/>
      <c r="M224" s="13"/>
      <c r="N224" s="3"/>
      <c r="O224" s="3"/>
      <c r="P224" s="3"/>
      <c r="Q224" s="3"/>
    </row>
    <row r="225" thickTop="1" ht="13.5">
      <c r="A225" s="10"/>
      <c r="B225" s="41">
        <v>58</v>
      </c>
      <c r="C225" s="42" t="s">
        <v>333</v>
      </c>
      <c r="D225" s="42"/>
      <c r="E225" s="42" t="s">
        <v>334</v>
      </c>
      <c r="F225" s="42" t="s">
        <v>11</v>
      </c>
      <c r="G225" s="43" t="s">
        <v>148</v>
      </c>
      <c r="H225" s="54">
        <v>10</v>
      </c>
      <c r="I225" s="55">
        <f>ROUND(0,2)</f>
        <v>0</v>
      </c>
      <c r="J225" s="56">
        <f>ROUND(I225*H225,2)</f>
        <v>0</v>
      </c>
      <c r="K225" s="57">
        <v>0</v>
      </c>
      <c r="L225" s="58">
        <f>IF(ISNUMBER(K225),ROUND(J225*(K225+1),2),0)</f>
        <v>0</v>
      </c>
      <c r="M225" s="13"/>
      <c r="N225" s="3"/>
      <c r="O225" s="3"/>
      <c r="P225" s="3"/>
      <c r="Q225" s="33">
        <f>IF(ISNUMBER(K225),IF(H225&gt;0,IF(I225&gt;0,J225,0),0),0)</f>
        <v>0</v>
      </c>
      <c r="R225" s="27">
        <f>IF(ISNUMBER(K225)=FALSE,J225,0)</f>
        <v>0</v>
      </c>
    </row>
    <row r="226" ht="25.5">
      <c r="A226" s="10"/>
      <c r="B226" s="48" t="s">
        <v>51</v>
      </c>
      <c r="C226" s="1"/>
      <c r="D226" s="1"/>
      <c r="E226" s="49" t="s">
        <v>335</v>
      </c>
      <c r="F226" s="1"/>
      <c r="G226" s="1"/>
      <c r="H226" s="40"/>
      <c r="I226" s="1"/>
      <c r="J226" s="40"/>
      <c r="K226" s="1"/>
      <c r="L226" s="1"/>
      <c r="M226" s="13"/>
      <c r="N226" s="3"/>
      <c r="O226" s="3"/>
      <c r="P226" s="3"/>
      <c r="Q226" s="3"/>
    </row>
    <row r="227" thickBot="1" ht="13.5">
      <c r="A227" s="10"/>
      <c r="B227" s="50" t="s">
        <v>53</v>
      </c>
      <c r="C227" s="51"/>
      <c r="D227" s="51"/>
      <c r="E227" s="52" t="s">
        <v>336</v>
      </c>
      <c r="F227" s="51"/>
      <c r="G227" s="51"/>
      <c r="H227" s="53"/>
      <c r="I227" s="51"/>
      <c r="J227" s="53"/>
      <c r="K227" s="51"/>
      <c r="L227" s="51"/>
      <c r="M227" s="13"/>
      <c r="N227" s="3"/>
      <c r="O227" s="3"/>
      <c r="P227" s="3"/>
      <c r="Q227" s="3"/>
    </row>
    <row r="228" thickTop="1" ht="13.5">
      <c r="A228" s="10"/>
      <c r="B228" s="41">
        <v>59</v>
      </c>
      <c r="C228" s="42" t="s">
        <v>337</v>
      </c>
      <c r="D228" s="42"/>
      <c r="E228" s="42" t="s">
        <v>338</v>
      </c>
      <c r="F228" s="42" t="s">
        <v>11</v>
      </c>
      <c r="G228" s="43" t="s">
        <v>50</v>
      </c>
      <c r="H228" s="54">
        <v>2</v>
      </c>
      <c r="I228" s="55">
        <f>ROUND(0,2)</f>
        <v>0</v>
      </c>
      <c r="J228" s="56">
        <f>ROUND(I228*H228,2)</f>
        <v>0</v>
      </c>
      <c r="K228" s="57">
        <v>0</v>
      </c>
      <c r="L228" s="58">
        <f>IF(ISNUMBER(K228),ROUND(J228*(K228+1),2),0)</f>
        <v>0</v>
      </c>
      <c r="M228" s="13"/>
      <c r="N228" s="3"/>
      <c r="O228" s="3"/>
      <c r="P228" s="3"/>
      <c r="Q228" s="33">
        <f>IF(ISNUMBER(K228),IF(H228&gt;0,IF(I228&gt;0,J228,0),0),0)</f>
        <v>0</v>
      </c>
      <c r="R228" s="27">
        <f>IF(ISNUMBER(K228)=FALSE,J228,0)</f>
        <v>0</v>
      </c>
    </row>
    <row r="229" ht="25.5">
      <c r="A229" s="10"/>
      <c r="B229" s="48" t="s">
        <v>51</v>
      </c>
      <c r="C229" s="1"/>
      <c r="D229" s="1"/>
      <c r="E229" s="49" t="s">
        <v>339</v>
      </c>
      <c r="F229" s="1"/>
      <c r="G229" s="1"/>
      <c r="H229" s="40"/>
      <c r="I229" s="1"/>
      <c r="J229" s="40"/>
      <c r="K229" s="1"/>
      <c r="L229" s="1"/>
      <c r="M229" s="13"/>
      <c r="N229" s="3"/>
      <c r="O229" s="3"/>
      <c r="P229" s="3"/>
      <c r="Q229" s="3"/>
    </row>
    <row r="230" thickBot="1" ht="13.5">
      <c r="A230" s="10"/>
      <c r="B230" s="50" t="s">
        <v>53</v>
      </c>
      <c r="C230" s="51"/>
      <c r="D230" s="51"/>
      <c r="E230" s="52" t="s">
        <v>11</v>
      </c>
      <c r="F230" s="51"/>
      <c r="G230" s="51"/>
      <c r="H230" s="53"/>
      <c r="I230" s="51"/>
      <c r="J230" s="53"/>
      <c r="K230" s="51"/>
      <c r="L230" s="51"/>
      <c r="M230" s="13"/>
      <c r="N230" s="3"/>
      <c r="O230" s="3"/>
      <c r="P230" s="3"/>
      <c r="Q230" s="3"/>
    </row>
    <row r="231" thickTop="1" ht="13.5">
      <c r="A231" s="10"/>
      <c r="B231" s="41">
        <v>60</v>
      </c>
      <c r="C231" s="42" t="s">
        <v>340</v>
      </c>
      <c r="D231" s="42"/>
      <c r="E231" s="42" t="s">
        <v>341</v>
      </c>
      <c r="F231" s="42" t="s">
        <v>11</v>
      </c>
      <c r="G231" s="43" t="s">
        <v>50</v>
      </c>
      <c r="H231" s="54">
        <v>14</v>
      </c>
      <c r="I231" s="55">
        <f>ROUND(0,2)</f>
        <v>0</v>
      </c>
      <c r="J231" s="56">
        <f>ROUND(I231*H231,2)</f>
        <v>0</v>
      </c>
      <c r="K231" s="57">
        <v>0</v>
      </c>
      <c r="L231" s="58">
        <f>IF(ISNUMBER(K231),ROUND(J231*(K231+1),2),0)</f>
        <v>0</v>
      </c>
      <c r="M231" s="13"/>
      <c r="N231" s="3"/>
      <c r="O231" s="3"/>
      <c r="P231" s="3"/>
      <c r="Q231" s="33">
        <f>IF(ISNUMBER(K231),IF(H231&gt;0,IF(I231&gt;0,J231,0),0),0)</f>
        <v>0</v>
      </c>
      <c r="R231" s="27">
        <f>IF(ISNUMBER(K231)=FALSE,J231,0)</f>
        <v>0</v>
      </c>
    </row>
    <row r="232">
      <c r="A232" s="10"/>
      <c r="B232" s="48" t="s">
        <v>51</v>
      </c>
      <c r="C232" s="1"/>
      <c r="D232" s="1"/>
      <c r="E232" s="49" t="s">
        <v>342</v>
      </c>
      <c r="F232" s="1"/>
      <c r="G232" s="1"/>
      <c r="H232" s="40"/>
      <c r="I232" s="1"/>
      <c r="J232" s="40"/>
      <c r="K232" s="1"/>
      <c r="L232" s="1"/>
      <c r="M232" s="13"/>
      <c r="N232" s="3"/>
      <c r="O232" s="3"/>
      <c r="P232" s="3"/>
      <c r="Q232" s="3"/>
    </row>
    <row r="233" thickBot="1" ht="39">
      <c r="A233" s="10"/>
      <c r="B233" s="50" t="s">
        <v>53</v>
      </c>
      <c r="C233" s="51"/>
      <c r="D233" s="51"/>
      <c r="E233" s="52" t="s">
        <v>343</v>
      </c>
      <c r="F233" s="51"/>
      <c r="G233" s="51"/>
      <c r="H233" s="53"/>
      <c r="I233" s="51"/>
      <c r="J233" s="53"/>
      <c r="K233" s="51"/>
      <c r="L233" s="51"/>
      <c r="M233" s="13"/>
      <c r="N233" s="3"/>
      <c r="O233" s="3"/>
      <c r="P233" s="3"/>
      <c r="Q233" s="3"/>
    </row>
    <row r="234" thickTop="1" ht="13.5">
      <c r="A234" s="10"/>
      <c r="B234" s="41">
        <v>61</v>
      </c>
      <c r="C234" s="42" t="s">
        <v>344</v>
      </c>
      <c r="D234" s="42"/>
      <c r="E234" s="42" t="s">
        <v>345</v>
      </c>
      <c r="F234" s="42" t="s">
        <v>11</v>
      </c>
      <c r="G234" s="43" t="s">
        <v>148</v>
      </c>
      <c r="H234" s="54">
        <v>17.399999999999999</v>
      </c>
      <c r="I234" s="55">
        <f>ROUND(0,2)</f>
        <v>0</v>
      </c>
      <c r="J234" s="56">
        <f>ROUND(I234*H234,2)</f>
        <v>0</v>
      </c>
      <c r="K234" s="57">
        <v>0</v>
      </c>
      <c r="L234" s="58">
        <f>IF(ISNUMBER(K234),ROUND(J234*(K234+1),2),0)</f>
        <v>0</v>
      </c>
      <c r="M234" s="13"/>
      <c r="N234" s="3"/>
      <c r="O234" s="3"/>
      <c r="P234" s="3"/>
      <c r="Q234" s="33">
        <f>IF(ISNUMBER(K234),IF(H234&gt;0,IF(I234&gt;0,J234,0),0),0)</f>
        <v>0</v>
      </c>
      <c r="R234" s="27">
        <f>IF(ISNUMBER(K234)=FALSE,J234,0)</f>
        <v>0</v>
      </c>
    </row>
    <row r="235" ht="38.25">
      <c r="A235" s="10"/>
      <c r="B235" s="48" t="s">
        <v>51</v>
      </c>
      <c r="C235" s="1"/>
      <c r="D235" s="1"/>
      <c r="E235" s="49" t="s">
        <v>346</v>
      </c>
      <c r="F235" s="1"/>
      <c r="G235" s="1"/>
      <c r="H235" s="40"/>
      <c r="I235" s="1"/>
      <c r="J235" s="40"/>
      <c r="K235" s="1"/>
      <c r="L235" s="1"/>
      <c r="M235" s="13"/>
      <c r="N235" s="3"/>
      <c r="O235" s="3"/>
      <c r="P235" s="3"/>
      <c r="Q235" s="3"/>
    </row>
    <row r="236" thickBot="1" ht="64.5">
      <c r="A236" s="10"/>
      <c r="B236" s="50" t="s">
        <v>53</v>
      </c>
      <c r="C236" s="51"/>
      <c r="D236" s="51"/>
      <c r="E236" s="52" t="s">
        <v>347</v>
      </c>
      <c r="F236" s="51"/>
      <c r="G236" s="51"/>
      <c r="H236" s="53"/>
      <c r="I236" s="51"/>
      <c r="J236" s="53"/>
      <c r="K236" s="51"/>
      <c r="L236" s="51"/>
      <c r="M236" s="13"/>
      <c r="N236" s="3"/>
      <c r="O236" s="3"/>
      <c r="P236" s="3"/>
      <c r="Q236" s="3"/>
    </row>
    <row r="237" thickTop="1" thickBot="1" ht="25" customHeight="1">
      <c r="A237" s="10"/>
      <c r="B237" s="1"/>
      <c r="C237" s="59">
        <v>9</v>
      </c>
      <c r="D237" s="1"/>
      <c r="E237" s="60" t="s">
        <v>107</v>
      </c>
      <c r="F237" s="1"/>
      <c r="G237" s="61" t="s">
        <v>70</v>
      </c>
      <c r="H237" s="62">
        <f>J207+J210+J213+J216+J219+J222+J225+J228+J231+J234</f>
        <v>0</v>
      </c>
      <c r="I237" s="61" t="s">
        <v>71</v>
      </c>
      <c r="J237" s="63">
        <f>(L237-H237)</f>
        <v>0</v>
      </c>
      <c r="K237" s="61" t="s">
        <v>72</v>
      </c>
      <c r="L237" s="64">
        <f>L207+L210+L213+L216+L219+L222+L225+L228+L231+L234</f>
        <v>0</v>
      </c>
      <c r="M237" s="13"/>
      <c r="N237" s="3"/>
      <c r="O237" s="3"/>
      <c r="P237" s="3"/>
      <c r="Q237" s="33">
        <f>0+Q207+Q210+Q213+Q216+Q219+Q222+Q225+Q228+Q231+Q234</f>
        <v>0</v>
      </c>
      <c r="R237" s="27">
        <f>0+R207+R210+R213+R216+R219+R222+R225+R228+R231+R234</f>
        <v>0</v>
      </c>
      <c r="S237" s="65">
        <f>Q237*(1+J237)+R237</f>
        <v>0</v>
      </c>
    </row>
    <row r="238" thickTop="1" thickBot="1" ht="25" customHeight="1">
      <c r="A238" s="10"/>
      <c r="B238" s="66"/>
      <c r="C238" s="66"/>
      <c r="D238" s="66"/>
      <c r="E238" s="67"/>
      <c r="F238" s="66"/>
      <c r="G238" s="68" t="s">
        <v>73</v>
      </c>
      <c r="H238" s="69">
        <f>J207+J210+J213+J216+J219+J222+J225+J228+J231+J234</f>
        <v>0</v>
      </c>
      <c r="I238" s="68" t="s">
        <v>74</v>
      </c>
      <c r="J238" s="70">
        <f>0+J237</f>
        <v>0</v>
      </c>
      <c r="K238" s="68" t="s">
        <v>75</v>
      </c>
      <c r="L238" s="71">
        <f>L207+L210+L213+L216+L219+L222+L225+L228+L231+L234</f>
        <v>0</v>
      </c>
      <c r="M238" s="13"/>
      <c r="N238" s="3"/>
      <c r="O238" s="3"/>
      <c r="P238" s="3"/>
      <c r="Q238" s="3"/>
    </row>
    <row r="239">
      <c r="A239" s="14"/>
      <c r="B239" s="5"/>
      <c r="C239" s="5"/>
      <c r="D239" s="5"/>
      <c r="E239" s="5"/>
      <c r="F239" s="5"/>
      <c r="G239" s="5"/>
      <c r="H239" s="72"/>
      <c r="I239" s="5"/>
      <c r="J239" s="72"/>
      <c r="K239" s="5"/>
      <c r="L239" s="5"/>
      <c r="M239" s="15"/>
      <c r="N239" s="3"/>
      <c r="O239" s="3"/>
      <c r="P239" s="3"/>
      <c r="Q239" s="3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"/>
      <c r="O240" s="3"/>
      <c r="P240" s="3"/>
      <c r="Q240" s="3"/>
    </row>
  </sheetData>
  <mergeCells count="152">
    <mergeCell ref="A1:A2"/>
    <mergeCell ref="D1:E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0:D20"/>
    <mergeCell ref="B29:C30"/>
    <mergeCell ref="B32:L32"/>
    <mergeCell ref="B34:D34"/>
    <mergeCell ref="B35:D35"/>
    <mergeCell ref="B37:D37"/>
    <mergeCell ref="B38:D38"/>
    <mergeCell ref="B21:D21"/>
    <mergeCell ref="B22:D22"/>
    <mergeCell ref="B23:D23"/>
    <mergeCell ref="B24:D24"/>
    <mergeCell ref="B25:D25"/>
    <mergeCell ref="B26:D26"/>
    <mergeCell ref="B27:D27"/>
    <mergeCell ref="B40:D40"/>
    <mergeCell ref="B41:D41"/>
    <mergeCell ref="B43:D43"/>
    <mergeCell ref="B44:D44"/>
    <mergeCell ref="B46:D46"/>
    <mergeCell ref="B47:D47"/>
    <mergeCell ref="B49:D49"/>
    <mergeCell ref="B50:D50"/>
    <mergeCell ref="B52:D52"/>
    <mergeCell ref="B53:D53"/>
    <mergeCell ref="B55:D55"/>
    <mergeCell ref="B56:D56"/>
    <mergeCell ref="B58:D58"/>
    <mergeCell ref="B59:D59"/>
    <mergeCell ref="B62:L62"/>
    <mergeCell ref="B64:D64"/>
    <mergeCell ref="B65:D65"/>
    <mergeCell ref="B67:D67"/>
    <mergeCell ref="B68:D68"/>
    <mergeCell ref="B70:D70"/>
    <mergeCell ref="B71:D71"/>
    <mergeCell ref="B73:D73"/>
    <mergeCell ref="B74:D74"/>
    <mergeCell ref="B76:D76"/>
    <mergeCell ref="B77:D77"/>
    <mergeCell ref="B79:D79"/>
    <mergeCell ref="B80:D80"/>
    <mergeCell ref="B82:D82"/>
    <mergeCell ref="B83:D83"/>
    <mergeCell ref="B85:D85"/>
    <mergeCell ref="B86:D86"/>
    <mergeCell ref="B88:D88"/>
    <mergeCell ref="B89:D89"/>
    <mergeCell ref="B91:D91"/>
    <mergeCell ref="B92:D92"/>
    <mergeCell ref="B94:D94"/>
    <mergeCell ref="B95:D95"/>
    <mergeCell ref="B98:L98"/>
    <mergeCell ref="B100:D100"/>
    <mergeCell ref="B101:D101"/>
    <mergeCell ref="B103:D103"/>
    <mergeCell ref="B104:D104"/>
    <mergeCell ref="B106:D106"/>
    <mergeCell ref="B107:D107"/>
    <mergeCell ref="B109:D109"/>
    <mergeCell ref="B110:D110"/>
    <mergeCell ref="B112:D112"/>
    <mergeCell ref="B113:D113"/>
    <mergeCell ref="B116:L116"/>
    <mergeCell ref="B118:D118"/>
    <mergeCell ref="B119:D119"/>
    <mergeCell ref="B121:D121"/>
    <mergeCell ref="B122:D122"/>
    <mergeCell ref="B124:D124"/>
    <mergeCell ref="B125:D125"/>
    <mergeCell ref="B127:D127"/>
    <mergeCell ref="B128:D128"/>
    <mergeCell ref="B130:D130"/>
    <mergeCell ref="B131:D131"/>
    <mergeCell ref="B133:D133"/>
    <mergeCell ref="B134:D134"/>
    <mergeCell ref="B136:D136"/>
    <mergeCell ref="B137:D137"/>
    <mergeCell ref="B139:D139"/>
    <mergeCell ref="B140:D140"/>
    <mergeCell ref="B143:L143"/>
    <mergeCell ref="B145:D145"/>
    <mergeCell ref="B146:D146"/>
    <mergeCell ref="B148:D148"/>
    <mergeCell ref="B149:D149"/>
    <mergeCell ref="B151:D151"/>
    <mergeCell ref="B152:D152"/>
    <mergeCell ref="B154:D154"/>
    <mergeCell ref="B155:D155"/>
    <mergeCell ref="B157:D157"/>
    <mergeCell ref="B158:D158"/>
    <mergeCell ref="B160:D160"/>
    <mergeCell ref="B161:D161"/>
    <mergeCell ref="B163:D163"/>
    <mergeCell ref="B164:D164"/>
    <mergeCell ref="B166:D166"/>
    <mergeCell ref="B167:D167"/>
    <mergeCell ref="B169:D169"/>
    <mergeCell ref="B170:D170"/>
    <mergeCell ref="B173:L173"/>
    <mergeCell ref="B175:D175"/>
    <mergeCell ref="B176:D176"/>
    <mergeCell ref="B178:D178"/>
    <mergeCell ref="B179:D179"/>
    <mergeCell ref="B181:D181"/>
    <mergeCell ref="B182:D182"/>
    <mergeCell ref="B184:D184"/>
    <mergeCell ref="B185:D185"/>
    <mergeCell ref="B187:D187"/>
    <mergeCell ref="B188:D188"/>
    <mergeCell ref="B190:D190"/>
    <mergeCell ref="B191:D191"/>
    <mergeCell ref="B193:D193"/>
    <mergeCell ref="B194:D194"/>
    <mergeCell ref="B197:L197"/>
    <mergeCell ref="B199:D199"/>
    <mergeCell ref="B200:D200"/>
    <mergeCell ref="B202:D202"/>
    <mergeCell ref="B203:D203"/>
    <mergeCell ref="B208:D208"/>
    <mergeCell ref="B209:D209"/>
    <mergeCell ref="B211:D211"/>
    <mergeCell ref="B212:D212"/>
    <mergeCell ref="B214:D214"/>
    <mergeCell ref="B215:D215"/>
    <mergeCell ref="B217:D217"/>
    <mergeCell ref="B218:D218"/>
    <mergeCell ref="B220:D220"/>
    <mergeCell ref="B221:D221"/>
    <mergeCell ref="B223:D223"/>
    <mergeCell ref="B224:D224"/>
    <mergeCell ref="B226:D226"/>
    <mergeCell ref="B227:D227"/>
    <mergeCell ref="B229:D229"/>
    <mergeCell ref="B230:D230"/>
    <mergeCell ref="B232:D232"/>
    <mergeCell ref="B233:D233"/>
    <mergeCell ref="B235:D235"/>
    <mergeCell ref="B236:D236"/>
    <mergeCell ref="B206:L206"/>
  </mergeCells>
  <pageMargins left="0.39375" right="0.39375" top="0.5902778" bottom="0.39375" header="0.1965278" footer="0.1576389"/>
  <pageSetup paperSize="9" orientation="portrait" fitToHeight="0"/>
  <headerFooter>
    <oddFooter>&amp;CII/244 Mratín most ev.č. 244-003 přes Mratínský potok | Most ev.č. 244-003 přes Mratínský potok&amp;R&amp;P/&amp;N</oddFooter>
  </headerFooter>
  <drawing r:id="rId1"/>
</worksheet>
</file>

<file path=docProps/app.xml><?xml version="1.0" encoding="utf-8"?>
<Properties xmlns="http://schemas.openxmlformats.org/officeDocument/2006/extended-properties">
  <AppVersion>20.2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Dana Mikulová</cp:lastModifiedBy>
  <dcterms:modified xsi:type="dcterms:W3CDTF">2021-09-23T07:27:47Z</dcterms:modified>
</cp:coreProperties>
</file>